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xl/charts/chart1.xml" ContentType="application/vnd.openxmlformats-officedocument.drawingml.chart+xml"/>
  <Override PartName="/xl/drawings/drawing1.xml" ContentType="application/vnd.openxmlformats-officedocument.drawing+xml"/>
  <Default Extension="bin" ContentType="application/vnd.openxmlformats-officedocument.spreadsheetml.printerSettings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x15="http://schemas.microsoft.com/office/spreadsheetml/2010/11/main" xmlns:mc="http://schemas.openxmlformats.org/markup-compatibility/2006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win.ad.jhu.edu\cloud\psmile$\PRD\SMILE\Shared\Resources\New Resources\Example Docs for GCLP Related Folder\Anne-Prec_Acc_RefRange\"/>
    </mc:Choice>
  </mc:AlternateContent>
  <bookViews>
    <workbookView xWindow="-25280" yWindow="1050" windowWidth="22170" windowHeight="13520" activeTab="0"/>
  </bookViews>
  <sheets>
    <sheet name="Reference Range Establishment" sheetId="2" r:id="rId2"/>
  </sheets>
  <definedNames/>
  <calcPr calcId="162913"/>
</workbook>
</file>

<file path=xl/calcChain.xml><?xml version="1.0" encoding="utf-8"?>
<calcChain xmlns="http://schemas.openxmlformats.org/spreadsheetml/2006/main">
  <c r="E46" i="2" l="1"/>
</calcChain>
</file>

<file path=xl/sharedStrings.xml><?xml version="1.0" encoding="utf-8"?>
<sst xmlns="http://schemas.openxmlformats.org/spreadsheetml/2006/main" count="39" uniqueCount="37">
  <si>
    <t>Method being evaluated:</t>
  </si>
  <si>
    <t>Date:</t>
  </si>
  <si>
    <t>Units:</t>
  </si>
  <si>
    <t>Analyte</t>
  </si>
  <si>
    <t>to</t>
  </si>
  <si>
    <t>Frequency</t>
  </si>
  <si>
    <t>Reference Interval Analysis</t>
  </si>
  <si>
    <t>Low</t>
  </si>
  <si>
    <t>High</t>
  </si>
  <si>
    <t>Bin1</t>
  </si>
  <si>
    <t>Bin2</t>
  </si>
  <si>
    <t>Bin3</t>
  </si>
  <si>
    <t>Bin4</t>
  </si>
  <si>
    <t>Bin5</t>
  </si>
  <si>
    <t>Bin6</t>
  </si>
  <si>
    <t>Bin7</t>
  </si>
  <si>
    <t>Bin8</t>
  </si>
  <si>
    <t>Bin9</t>
  </si>
  <si>
    <t>Bin10</t>
  </si>
  <si>
    <t>Percent</t>
  </si>
  <si>
    <t>Reference Range:</t>
  </si>
  <si>
    <t xml:space="preserve">Mean: </t>
  </si>
  <si>
    <t xml:space="preserve">SD: </t>
  </si>
  <si>
    <t xml:space="preserve">Minimum: </t>
  </si>
  <si>
    <t xml:space="preserve">Maximum: </t>
  </si>
  <si>
    <t xml:space="preserve">Median: </t>
  </si>
  <si>
    <t>Lower</t>
  </si>
  <si>
    <t>Upper</t>
  </si>
  <si>
    <t>CI-L</t>
  </si>
  <si>
    <t>CI-U</t>
  </si>
  <si>
    <t>CR</t>
  </si>
  <si>
    <t>Confidence Intervals</t>
  </si>
  <si>
    <t>CellDyn Ruby</t>
  </si>
  <si>
    <t>Hemoglobin Female</t>
  </si>
  <si>
    <t>g/dL</t>
  </si>
  <si>
    <t>Approved and current. Effective starting 10-Aug-2023. Last reviewed on 07-Aug-2025._x000d_
RDP 503 (version 1.0). Reference Range Establishment (Hgb)_Example. Page 1 of 1</t>
  </si>
  <si>
    <t>NOTICE: This document is an example only. It must be revised to reflect your lab’s specific processes and/or specific protocol requirements.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</si>
</sst>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7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20"/>
      <color indexed="8"/>
      <name val="Calibri"/>
      <family val="2"/>
    </font>
    <font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auto="1"/>
      </top>
      <bottom/>
    </border>
    <border>
      <left/>
      <right/>
      <top/>
      <bottom style="medium">
        <color auto="1"/>
      </bottom>
    </border>
    <border>
      <left/>
      <right/>
      <top style="medium">
        <color auto="1"/>
      </top>
      <bottom style="thin">
        <color auto="1"/>
      </bottom>
    </border>
    <border>
      <left/>
      <right/>
      <top style="medium">
        <color auto="1"/>
      </top>
      <bottom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</border>
    <border>
      <left/>
      <right/>
      <top/>
      <bottom style="thin">
        <color auto="1"/>
      </bottom>
    </border>
    <border>
      <left/>
      <right/>
      <top style="thin">
        <color auto="1"/>
      </top>
      <bottom style="thin">
        <color auto="1"/>
      </bottom>
    </border>
  </borders>
  <cellStyleXfs count="20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39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0" xfId="0" applyFill="1" applyBorder="1" applyAlignment="1">
      <alignment/>
    </xf>
    <xf numFmtId="0" fontId="0" fillId="0" borderId="2" xfId="0" applyFill="1" applyBorder="1" applyAlignment="1">
      <alignment/>
    </xf>
    <xf numFmtId="0" fontId="4" fillId="0" borderId="3" xfId="0" applyFont="1" applyFill="1" applyBorder="1" applyAlignment="1">
      <alignment horizontal="center"/>
    </xf>
    <xf numFmtId="0" fontId="0" fillId="0" borderId="2" xfId="0" applyBorder="1"/>
    <xf numFmtId="0" fontId="3" fillId="0" borderId="0" xfId="0" applyFont="1"/>
    <xf numFmtId="0" fontId="0" fillId="0" borderId="0" xfId="0" applyAlignment="1">
      <alignment horizontal="right"/>
    </xf>
    <xf numFmtId="0" fontId="0" fillId="0" borderId="0" xfId="0" applyAlignment="1">
      <alignment horizontal="right"/>
    </xf>
    <xf numFmtId="0" fontId="0" fillId="0" borderId="0" xfId="0" applyNumberFormat="1" applyFill="1" applyBorder="1" applyAlignment="1">
      <alignment/>
    </xf>
    <xf numFmtId="0" fontId="4" fillId="0" borderId="0" xfId="0" applyFont="1" applyFill="1" applyBorder="1" applyAlignment="1">
      <alignment horizontal="center"/>
    </xf>
    <xf numFmtId="0" fontId="0" fillId="0" borderId="4" xfId="0" applyBorder="1"/>
    <xf numFmtId="164" fontId="0" fillId="0" borderId="1" xfId="0" applyNumberFormat="1" applyBorder="1" applyAlignment="1">
      <alignment horizontal="right"/>
    </xf>
    <xf numFmtId="0" fontId="0" fillId="0" borderId="4" xfId="0" applyBorder="1" applyAlignment="1">
      <alignment horizontal="right"/>
    </xf>
    <xf numFmtId="164" fontId="0" fillId="0" borderId="0" xfId="0" applyNumberFormat="1" applyBorder="1" applyAlignment="1">
      <alignment horizontal="right"/>
    </xf>
    <xf numFmtId="0" fontId="5" fillId="0" borderId="0" xfId="0" applyFont="1"/>
    <xf numFmtId="0" fontId="0" fillId="2" borderId="0" xfId="0" applyFill="1" applyBorder="1" applyProtection="1">
      <protection locked="0"/>
    </xf>
    <xf numFmtId="0" fontId="0" fillId="2" borderId="0" xfId="0" applyFill="1" applyBorder="1" applyAlignment="1" applyProtection="1">
      <alignment horizontal="left"/>
      <protection locked="0"/>
    </xf>
    <xf numFmtId="0" fontId="0" fillId="2" borderId="0" xfId="0" applyFill="1" applyBorder="1" applyAlignment="1" applyProtection="1">
      <alignment horizontal="center"/>
      <protection locked="0"/>
    </xf>
    <xf numFmtId="0" fontId="5" fillId="0" borderId="0" xfId="0" applyFont="1" applyAlignment="1">
      <alignment horizontal="center"/>
    </xf>
    <xf numFmtId="0" fontId="0" fillId="3" borderId="5" xfId="0" applyFill="1" applyBorder="1" applyProtection="1">
      <protection locked="0"/>
    </xf>
    <xf numFmtId="0" fontId="0" fillId="3" borderId="6" xfId="0" applyFill="1" applyBorder="1" applyAlignment="1" applyProtection="1">
      <alignment horizontal="center"/>
      <protection locked="0"/>
    </xf>
    <xf numFmtId="0" fontId="0" fillId="0" borderId="0" xfId="0" applyAlignment="1">
      <alignment/>
    </xf>
    <xf numFmtId="0" fontId="5" fillId="0" borderId="0" xfId="0" applyFont="1" applyAlignment="1">
      <alignment horizontal="right"/>
    </xf>
    <xf numFmtId="0" fontId="0" fillId="2" borderId="7" xfId="0" applyFill="1" applyBorder="1" applyAlignment="1" applyProtection="1">
      <alignment/>
      <protection/>
    </xf>
    <xf numFmtId="0" fontId="0" fillId="2" borderId="7" xfId="0" applyFill="1" applyBorder="1" applyAlignment="1" applyProtection="1">
      <alignment horizontal="center"/>
      <protection/>
    </xf>
    <xf numFmtId="0" fontId="0" fillId="2" borderId="7" xfId="0" applyFill="1" applyBorder="1" applyAlignment="1" applyProtection="1">
      <alignment horizontal="left"/>
      <protection/>
    </xf>
    <xf numFmtId="0" fontId="5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4" fillId="0" borderId="3" xfId="0" applyFont="1" applyFill="1" applyBorder="1" applyAlignment="1">
      <alignment horizontal="center"/>
    </xf>
    <xf numFmtId="0" fontId="0" fillId="3" borderId="6" xfId="0" applyFill="1" applyBorder="1" applyAlignment="1" applyProtection="1">
      <alignment horizontal="center"/>
      <protection locked="0"/>
    </xf>
    <xf numFmtId="0" fontId="0" fillId="3" borderId="7" xfId="0" applyFill="1" applyBorder="1" applyAlignment="1" applyProtection="1">
      <alignment horizontal="center"/>
      <protection locked="0"/>
    </xf>
    <xf numFmtId="14" fontId="0" fillId="3" borderId="6" xfId="0" applyNumberFormat="1" applyFill="1" applyBorder="1" applyAlignment="1" applyProtection="1">
      <alignment horizontal="center"/>
      <protection locked="0"/>
    </xf>
    <xf numFmtId="0" fontId="6" fillId="0" borderId="0" xfId="0" applyFont="1" applyAlignment="1">
      <alignment horizontal="left"/>
    </xf>
  </cellXfs>
  <cellStyles count="6">
    <cellStyle name="Normal" xfId="0" builtin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5" Type="http://schemas.openxmlformats.org/officeDocument/2006/relationships/calcChain" Target="calcChain.xml" /><Relationship Id="rId4" Type="http://schemas.openxmlformats.org/officeDocument/2006/relationships/sharedStrings" Target="sharedStrings.xml" /><Relationship Id="rId2" Type="http://schemas.openxmlformats.org/officeDocument/2006/relationships/worksheet" Target="worksheets/sheet1.xml" /><Relationship Id="rId3" Type="http://schemas.openxmlformats.org/officeDocument/2006/relationships/styles" Target="styles.xml" /><Relationship Id="rId1" Type="http://schemas.openxmlformats.org/officeDocument/2006/relationships/theme" Target="theme/theme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vert="horz" rot="0"/>
          <a:lstStyle/>
          <a:p>
            <a:pPr algn="ctr">
              <a:defRPr/>
            </a:pPr>
            <a:r>
              <a:rPr lang="en-US" u="none" baseline="0"/>
              <a:t>Reference Interval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25"/>
          <c:y val="0.1645"/>
          <c:w val="0.807"/>
          <c:h val="0.58975"/>
        </c:manualLayout>
      </c:layout>
      <c:barChart>
        <c:barDir val="col"/>
        <c:grouping val="clustered"/>
        <c:varyColors val="0"/>
        <c:ser>
          <c:idx val="0"/>
          <c:order val="0"/>
          <c:tx>
            <c:v>Percent</c:v>
          </c:tx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'Reference Range Establishment'!$A$30:$A$40</c:f>
              <c:strCache/>
            </c:strRef>
          </c:cat>
          <c:val>
            <c:numRef>
              <c:f>'Reference Range Establishment'!$D$30:$D$40</c:f>
              <c:numCache/>
            </c:numRef>
          </c:val>
          <c:extLst>
            <c:ext xmlns:c16="http://schemas.microsoft.com/office/drawing/2014/chart" uri="{C3380CC4-5D6E-409C-BE32-E72D297353CC}">
              <c16:uniqueId val="{00000000-6C26-4F38-801C-D794068D1FD0}"/>
            </c:ext>
          </c:extLst>
        </c:ser>
        <c:axId val="11010353"/>
        <c:axId val="63503936"/>
      </c:barChart>
      <c:catAx>
        <c:axId val="1101035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9525" cap="flat" cmpd="sng"/>
        </c:spPr>
        <c:crossAx val="63503936"/>
        <c:crosses val="autoZero"/>
        <c:auto val="1"/>
        <c:lblOffset val="100"/>
        <c:noMultiLvlLbl val="0"/>
      </c:catAx>
      <c:valAx>
        <c:axId val="63503936"/>
        <c:scaling>
          <c:orientation val="minMax"/>
        </c:scaling>
        <c:delete val="0"/>
        <c:axPos val="l"/>
        <c:title>
          <c:tx>
            <c:rich>
              <a:bodyPr vert="horz" rot="-5400000"/>
              <a:lstStyle/>
              <a:p>
                <a:pPr algn="ctr">
                  <a:defRPr/>
                </a:pPr>
                <a:r>
                  <a:rPr lang="en-US" u="none" baseline="0"/>
                  <a:t>Percent</a:t>
                </a:r>
              </a:p>
            </c:rich>
          </c:tx>
          <c:layout/>
          <c:overlay val="0"/>
          <c:spPr>
            <a:noFill/>
            <a:ln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9525" cap="flat" cmpd="sng"/>
        </c:spPr>
        <c:crossAx val="11010353"/>
        <c:crosses val="autoZero"/>
        <c:crossBetween val="between"/>
      </c:valAx>
    </c:plotArea>
    <c:plotVisOnly val="1"/>
    <c:dispBlanksAs val="gap"/>
    <c:showDLblsOverMax val="0"/>
  </c:chart>
</c:chartSpac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4</xdr:col>
      <xdr:colOff>187325</xdr:colOff>
      <xdr:row>21</xdr:row>
      <xdr:rowOff>161925</xdr:rowOff>
    </xdr:from>
    <xdr:to>
      <xdr:col>11</xdr:col>
      <xdr:colOff>596900</xdr:colOff>
      <xdr:row>41</xdr:row>
      <xdr:rowOff>187325</xdr:rowOff>
    </xdr:to>
    <xdr:graphicFrame macro="">
      <xdr:nvGraphicFramePr>
        <xdr:cNvPr id="14378" name="Chart 2"/>
        <xdr:cNvGraphicFramePr/>
      </xdr:nvGraphicFramePr>
      <xdr:xfrm>
        <a:off x="2943225" y="4076700"/>
        <a:ext cx="4686300" cy="36671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twoCellAnchor>
  <xdr:twoCellAnchor>
    <xdr:from>
      <xdr:col>3</xdr:col>
      <xdr:colOff>28576</xdr:colOff>
      <xdr:row>8</xdr:row>
      <xdr:rowOff>174625</xdr:rowOff>
    </xdr:from>
    <xdr:to>
      <xdr:col>8</xdr:col>
      <xdr:colOff>561975</xdr:colOff>
      <xdr:row>10</xdr:row>
      <xdr:rowOff>38191</xdr:rowOff>
    </xdr:to>
    <xdr:sp macro="" fLocksText="0">
      <xdr:nvSpPr>
        <xdr:cNvPr id="3" name="Rounded Rectangle 2"/>
        <xdr:cNvSpPr/>
      </xdr:nvSpPr>
      <xdr:spPr>
        <a:xfrm>
          <a:off x="2171700" y="1628775"/>
          <a:ext cx="3590925" cy="228600"/>
        </a:xfrm>
        <a:prstGeom prst="roundRect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bg1"/>
        </a:fontRef>
      </xdr:style>
      <xdr:txBody>
        <a:bodyPr anchor="ctr"/>
        <a:lstStyle/>
        <a:p>
          <a:pPr algn="ctr"/>
          <a:r>
            <a:rPr lang="en-US" sz="1100" b="1">
              <a:latin typeface="Arial" pitchFamily="34" charset="0"/>
              <a:cs typeface="Arial" pitchFamily="34" charset="0"/>
            </a:rPr>
            <a:t>ENTER</a:t>
          </a:r>
          <a:r>
            <a:rPr lang="en-US" sz="1100" b="1" baseline="0">
              <a:latin typeface="Arial" pitchFamily="34" charset="0"/>
              <a:cs typeface="Arial" pitchFamily="34" charset="0"/>
            </a:rPr>
            <a:t> RESULTS IN CELLS BELOW</a:t>
          </a:r>
          <a:endParaRPr lang="en-US" sz="1100" b="1">
            <a:latin typeface="Arial" pitchFamily="34" charset="0"/>
            <a:cs typeface="Arial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1.bin" /><Relationship Id="rId1" Type="http://schemas.openxmlformats.org/officeDocument/2006/relationships/drawing" Target="../drawings/drawing1.xm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mc:Ignorable="x14ac">
  <sheetPr>
    <pageSetUpPr fitToPage="1"/>
  </sheetPr>
  <dimension ref="A1:M61"/>
  <sheetViews>
    <sheetView tabSelected="1" workbookViewId="0" topLeftCell="A4">
      <selection pane="topLeft" activeCell="I17" sqref="I17"/>
    </sheetView>
  </sheetViews>
  <sheetFormatPr defaultRowHeight="15"/>
  <cols>
    <col min="1" max="1" width="10.5714285714286" customWidth="1"/>
    <col min="2" max="2" width="12.4285714285714" bestFit="1" customWidth="1"/>
    <col min="5" max="5" width="9.28571428571429" customWidth="1"/>
  </cols>
  <sheetData>
    <row r="1" spans="1:1" ht="14.5">
      <c r="A1" s="38" t="s">
        <v>36</v>
      </c>
    </row>
    <row r="2" spans="1:13" ht="14.5">
      <c r="A2" s="38" t="s">
        <v>35</v>
      </c>
    </row>
    <row r="3" spans="1:11" ht="14.5">
      <c r="A3" s="31" t="s">
        <v>6</v>
      </c>
      <c r="B3" s="31"/>
      <c r="C3" s="31"/>
      <c r="D3" s="31"/>
      <c r="E3" s="31"/>
      <c r="F3" s="31"/>
      <c r="G3" s="31"/>
      <c r="H3" s="31"/>
      <c r="I3" s="31"/>
      <c r="J3" s="31"/>
      <c r="K3" s="31"/>
    </row>
    <row r="4" spans="1:11" ht="14.5">
      <c r="A4" s="31"/>
      <c r="B4" s="31"/>
      <c r="C4" s="31"/>
      <c r="D4" s="31"/>
      <c r="E4" s="31"/>
      <c r="F4" s="31"/>
      <c r="G4" s="31"/>
      <c r="H4" s="31"/>
      <c r="I4" s="31"/>
      <c r="J4" s="31"/>
      <c r="K4" s="31"/>
    </row>
    <row r="6" spans="1:11" ht="14.5">
      <c r="A6" s="32" t="s">
        <v>0</v>
      </c>
      <c r="B6" s="32"/>
      <c r="C6" s="32"/>
      <c r="D6" s="35" t="s">
        <v>32</v>
      </c>
      <c r="E6" s="35"/>
      <c r="F6" s="35"/>
      <c r="G6" s="35"/>
      <c r="H6" s="35"/>
      <c r="I6" t="s">
        <v>1</v>
      </c>
      <c r="J6" s="37">
        <v>45141</v>
      </c>
      <c r="K6" s="35"/>
    </row>
    <row r="7" spans="2:8" ht="14.5">
      <c r="B7" s="32" t="s">
        <v>3</v>
      </c>
      <c r="C7" s="32"/>
      <c r="D7" s="36" t="s">
        <v>33</v>
      </c>
      <c r="E7" s="36"/>
      <c r="F7" s="36"/>
      <c r="G7" s="36"/>
      <c r="H7" s="36"/>
    </row>
    <row r="8" spans="1:10" ht="14.5">
      <c r="A8" s="32" t="s">
        <v>20</v>
      </c>
      <c r="B8" s="32"/>
      <c r="C8" s="32"/>
      <c r="D8" s="27">
        <f>IFERROR(K23,"")</f>
        <v>10.5</v>
      </c>
      <c r="E8" s="28" t="s">
        <v>4</v>
      </c>
      <c r="F8" s="29">
        <f>IFERROR(J34,"")</f>
        <v>15.9</v>
      </c>
      <c r="G8" s="2"/>
      <c r="H8" s="10" t="s">
        <v>2</v>
      </c>
      <c r="I8" s="24" t="s">
        <v>34</v>
      </c>
      <c r="J8" s="3"/>
    </row>
    <row r="9" spans="1:10" ht="14.5">
      <c r="A9" s="11"/>
      <c r="B9" s="11"/>
      <c r="C9" s="11"/>
      <c r="D9" s="19"/>
      <c r="E9" s="4"/>
      <c r="F9" s="20"/>
      <c r="G9" s="3"/>
      <c r="H9" s="11"/>
      <c r="I9" s="21"/>
      <c r="J9" s="3"/>
    </row>
    <row r="10" spans="1:10" ht="14.5">
      <c r="A10" s="11"/>
      <c r="B10" s="11"/>
      <c r="C10" s="11"/>
      <c r="D10" s="19"/>
      <c r="E10" s="4"/>
      <c r="F10" s="20"/>
      <c r="G10" s="3"/>
      <c r="H10" s="11"/>
      <c r="I10" s="21">
        <v>130</v>
      </c>
      <c r="J10" s="3"/>
    </row>
    <row r="11" ht="15" thickBot="1"/>
    <row r="12" spans="1:12" ht="15.5" thickTop="1" thickBot="1">
      <c r="A12" s="23">
        <v>15</v>
      </c>
      <c r="B12" s="23">
        <v>13</v>
      </c>
      <c r="C12" s="23">
        <v>15</v>
      </c>
      <c r="D12" s="23">
        <v>14.199999999999999</v>
      </c>
      <c r="E12" s="23">
        <v>10.6</v>
      </c>
      <c r="F12" s="23">
        <v>15</v>
      </c>
      <c r="G12" s="23">
        <v>13</v>
      </c>
      <c r="H12" s="23">
        <v>15</v>
      </c>
      <c r="I12" s="23">
        <v>30</v>
      </c>
      <c r="J12" s="23">
        <v>12.800000000000001</v>
      </c>
      <c r="K12" s="23">
        <v>13.6</v>
      </c>
      <c r="L12" s="23">
        <v>10.6</v>
      </c>
    </row>
    <row r="13" spans="1:12" ht="15.5" thickTop="1" thickBot="1">
      <c r="A13" s="23">
        <v>14.199999999999999</v>
      </c>
      <c r="B13" s="23">
        <v>13.6</v>
      </c>
      <c r="C13" s="23">
        <v>13</v>
      </c>
      <c r="D13" s="23">
        <v>10.9</v>
      </c>
      <c r="E13" s="23">
        <v>12</v>
      </c>
      <c r="F13" s="23">
        <v>14.199999999999999</v>
      </c>
      <c r="G13" s="23">
        <v>13.6</v>
      </c>
      <c r="H13" s="23">
        <v>13</v>
      </c>
      <c r="I13" s="23">
        <v>8</v>
      </c>
      <c r="J13" s="23">
        <v>18</v>
      </c>
      <c r="K13" s="23">
        <v>12.800000000000001</v>
      </c>
      <c r="L13" s="23">
        <v>12</v>
      </c>
    </row>
    <row r="14" spans="1:12" ht="15.5" thickTop="1" thickBot="1">
      <c r="A14" s="23">
        <v>15</v>
      </c>
      <c r="B14" s="23">
        <v>12.800000000000001</v>
      </c>
      <c r="C14" s="23">
        <v>13.6</v>
      </c>
      <c r="D14" s="23">
        <v>13</v>
      </c>
      <c r="E14" s="23">
        <v>11.300000000000001</v>
      </c>
      <c r="F14" s="23">
        <v>15</v>
      </c>
      <c r="G14" s="23">
        <v>12.800000000000001</v>
      </c>
      <c r="H14" s="23">
        <v>11.5</v>
      </c>
      <c r="I14" s="23">
        <v>13</v>
      </c>
      <c r="J14" s="23">
        <v>10.6</v>
      </c>
      <c r="K14" s="23">
        <v>12.9</v>
      </c>
      <c r="L14" s="23">
        <v>11.300000000000001</v>
      </c>
    </row>
    <row r="15" spans="1:12" ht="15.5" thickTop="1" thickBot="1">
      <c r="A15" s="23">
        <v>13</v>
      </c>
      <c r="B15" s="23">
        <v>12.5</v>
      </c>
      <c r="C15" s="23">
        <v>12.800000000000001</v>
      </c>
      <c r="D15" s="23">
        <v>13.6</v>
      </c>
      <c r="E15" s="23">
        <v>13</v>
      </c>
      <c r="F15" s="23">
        <v>13</v>
      </c>
      <c r="G15" s="23">
        <v>15.1</v>
      </c>
      <c r="H15" s="23">
        <v>12.800000000000001</v>
      </c>
      <c r="I15" s="23">
        <v>13.6</v>
      </c>
      <c r="J15" s="23">
        <v>12</v>
      </c>
      <c r="K15" s="23">
        <v>10.6</v>
      </c>
      <c r="L15" s="23">
        <v>13</v>
      </c>
    </row>
    <row r="16" spans="1:12" ht="15.5" thickTop="1" thickBot="1">
      <c r="A16" s="23">
        <v>13.6</v>
      </c>
      <c r="B16" s="23">
        <v>10.6</v>
      </c>
      <c r="C16" s="23">
        <v>11.9</v>
      </c>
      <c r="D16" s="23">
        <v>12.800000000000001</v>
      </c>
      <c r="E16" s="23">
        <v>13.6</v>
      </c>
      <c r="F16" s="23">
        <v>13.6</v>
      </c>
      <c r="G16" s="23">
        <v>10.6</v>
      </c>
      <c r="H16" s="23">
        <v>14.800000000000001</v>
      </c>
      <c r="I16" s="23">
        <v>12.800000000000001</v>
      </c>
      <c r="J16" s="23">
        <v>11.300000000000001</v>
      </c>
      <c r="K16" s="23">
        <v>12</v>
      </c>
      <c r="L16" s="23">
        <v>13.6</v>
      </c>
    </row>
    <row r="17" spans="1:12" ht="15.5" thickTop="1" thickBot="1">
      <c r="A17" s="23">
        <v>12.800000000000001</v>
      </c>
      <c r="B17" s="23">
        <v>12</v>
      </c>
      <c r="C17" s="23">
        <v>10.6</v>
      </c>
      <c r="D17" s="23">
        <v>11.699999999999999</v>
      </c>
      <c r="E17" s="23">
        <v>12.800000000000001</v>
      </c>
      <c r="F17" s="23">
        <v>12.800000000000001</v>
      </c>
      <c r="G17" s="23">
        <v>12</v>
      </c>
      <c r="H17" s="23">
        <v>10.6</v>
      </c>
      <c r="I17" s="23">
        <v>10.9</v>
      </c>
      <c r="J17" s="23">
        <v>12.800000000000001</v>
      </c>
      <c r="K17" s="23">
        <v>13.6</v>
      </c>
      <c r="L17" s="23">
        <v>12.800000000000001</v>
      </c>
    </row>
    <row r="18" spans="1:12" ht="15.5" thickTop="1" thickBot="1">
      <c r="A18" s="23">
        <v>12.6</v>
      </c>
      <c r="B18" s="23">
        <v>11.300000000000001</v>
      </c>
      <c r="C18" s="23">
        <v>12</v>
      </c>
      <c r="D18" s="23">
        <v>10.6</v>
      </c>
      <c r="E18" s="23">
        <v>12.800000000000001</v>
      </c>
      <c r="F18" s="23">
        <v>13.699999999999999</v>
      </c>
      <c r="G18" s="23">
        <v>11.300000000000001</v>
      </c>
      <c r="H18" s="23">
        <v>12</v>
      </c>
      <c r="I18" s="23">
        <v>10.6</v>
      </c>
      <c r="J18" s="23">
        <v>9.5999999999999996</v>
      </c>
      <c r="K18" s="23">
        <v>12.800000000000001</v>
      </c>
      <c r="L18" s="23">
        <v>14.6</v>
      </c>
    </row>
    <row r="19" spans="1:12" ht="15.5" thickTop="1" thickBot="1">
      <c r="A19" s="23">
        <v>10.6</v>
      </c>
      <c r="B19" s="23">
        <v>11.6</v>
      </c>
      <c r="C19" s="23">
        <v>11.300000000000001</v>
      </c>
      <c r="D19" s="23">
        <v>12</v>
      </c>
      <c r="E19" s="23">
        <v>10.6</v>
      </c>
      <c r="F19" s="23">
        <v>10.6</v>
      </c>
      <c r="G19" s="23">
        <v>15.9</v>
      </c>
      <c r="H19" s="23">
        <v>11.300000000000001</v>
      </c>
      <c r="I19" s="23">
        <v>12</v>
      </c>
      <c r="J19" s="23">
        <v>10.6</v>
      </c>
      <c r="K19" s="23">
        <v>13.9</v>
      </c>
      <c r="L19" s="23">
        <v>10.6</v>
      </c>
    </row>
    <row r="20" spans="1:12" ht="15.5" thickTop="1" thickBot="1">
      <c r="A20" s="23">
        <v>12</v>
      </c>
      <c r="B20" s="23">
        <v>10.5</v>
      </c>
      <c r="C20" s="23">
        <v>12</v>
      </c>
      <c r="D20" s="23">
        <v>11.300000000000001</v>
      </c>
      <c r="E20" s="23">
        <v>12</v>
      </c>
      <c r="F20" s="23">
        <v>12</v>
      </c>
      <c r="G20" s="23">
        <v>11.199999999999999</v>
      </c>
      <c r="H20" s="23">
        <v>12</v>
      </c>
      <c r="I20" s="23">
        <v>11.300000000000001</v>
      </c>
      <c r="J20" s="23">
        <v>12</v>
      </c>
      <c r="K20" s="23">
        <v>10.6</v>
      </c>
      <c r="L20" s="23">
        <v>12</v>
      </c>
    </row>
    <row r="21" spans="1:12" ht="15" thickTop="1">
      <c r="A21" s="23">
        <v>11.300000000000001</v>
      </c>
      <c r="B21" s="23">
        <v>12.800000000000001</v>
      </c>
      <c r="C21" s="23">
        <v>11.800000000000001</v>
      </c>
      <c r="D21" s="23">
        <v>12.6</v>
      </c>
      <c r="E21" s="23">
        <v>11.300000000000001</v>
      </c>
      <c r="F21" s="23">
        <v>11.300000000000001</v>
      </c>
      <c r="G21" s="23">
        <v>12</v>
      </c>
      <c r="H21" s="23">
        <v>10.6</v>
      </c>
      <c r="I21" s="23">
        <v>10.6</v>
      </c>
      <c r="J21" s="23">
        <v>11.300000000000001</v>
      </c>
      <c r="K21" s="23">
        <v>12</v>
      </c>
      <c r="L21" s="23">
        <v>11.300000000000001</v>
      </c>
    </row>
    <row r="23" spans="1:12" ht="14.5">
      <c r="A23" s="32" t="s">
        <v>21</v>
      </c>
      <c r="B23" s="32"/>
      <c r="C23">
        <f>IFERROR(MROUND(AVERAGE(A12:L21),0.01),"---")</f>
        <v>12.5</v>
      </c>
      <c r="H23" s="9"/>
      <c r="I23" s="18" t="s">
        <v>7</v>
      </c>
      <c r="J23" s="9"/>
      <c r="K23" s="18">
        <f>SMALL(A12:L21,3)</f>
        <v>10.5</v>
      </c>
      <c r="L23" s="9">
        <f>K23-0.01</f>
        <v>10.49</v>
      </c>
    </row>
    <row r="24" spans="1:12" ht="14.5">
      <c r="A24" s="32" t="s">
        <v>22</v>
      </c>
      <c r="B24" s="32"/>
      <c r="C24">
        <f>IFERROR(MROUND(STDEV(A12:L21),0.01),"---")</f>
        <v>2.1800000000000002</v>
      </c>
      <c r="E24" s="3"/>
      <c r="F24" s="3"/>
      <c r="G24" s="18"/>
      <c r="H24" s="18"/>
      <c r="I24" s="18" t="s">
        <v>8</v>
      </c>
      <c r="J24" s="18"/>
      <c r="K24" s="18">
        <f>SMALL(A12:L21,118)</f>
        <v>15.9</v>
      </c>
      <c r="L24" s="18">
        <f>K24+0.01</f>
        <v>15.91</v>
      </c>
    </row>
    <row r="25" spans="1:12" ht="14.5">
      <c r="A25" s="32" t="s">
        <v>23</v>
      </c>
      <c r="B25" s="32"/>
      <c r="C25">
        <f>MIN(A12:L21)</f>
        <v>8</v>
      </c>
      <c r="E25" s="13"/>
      <c r="F25" s="13"/>
      <c r="G25" s="18"/>
      <c r="H25" s="18"/>
      <c r="I25" s="18" t="s">
        <v>9</v>
      </c>
      <c r="J25" s="18">
        <f>L23</f>
        <v>10.49</v>
      </c>
      <c r="K25" s="18">
        <f>K24-K23</f>
        <v>5.4000000000000004</v>
      </c>
      <c r="L25" s="18"/>
    </row>
    <row r="26" spans="1:12" ht="14.5">
      <c r="A26" s="32" t="s">
        <v>24</v>
      </c>
      <c r="B26" s="32"/>
      <c r="C26">
        <f>MAX(A12:L21)</f>
        <v>30</v>
      </c>
      <c r="E26" s="12"/>
      <c r="F26" s="5"/>
      <c r="G26" s="18"/>
      <c r="H26" s="18"/>
      <c r="I26" s="18" t="s">
        <v>10</v>
      </c>
      <c r="J26" s="18">
        <f>MROUND(J25+(0.2*K25),0.01)</f>
        <v>11.57</v>
      </c>
      <c r="K26" s="18"/>
      <c r="L26" s="18"/>
    </row>
    <row r="27" spans="1:12" ht="14.5">
      <c r="A27" s="32" t="s">
        <v>25</v>
      </c>
      <c r="B27" s="32"/>
      <c r="C27">
        <f>IFERROR(MEDIAN(A12:L21),"---")</f>
        <v>12</v>
      </c>
      <c r="E27" s="12"/>
      <c r="F27" s="5"/>
      <c r="G27" s="18"/>
      <c r="H27" s="18"/>
      <c r="I27" s="18" t="s">
        <v>11</v>
      </c>
      <c r="J27" s="18">
        <f>MROUND($J$25+(0.3*$K$25),0.01)</f>
        <v>12.109999999999999</v>
      </c>
      <c r="K27" s="18"/>
      <c r="L27" s="18"/>
    </row>
    <row r="28" spans="2:12" ht="15" thickBot="1">
      <c r="B28" s="8"/>
      <c r="E28" s="12"/>
      <c r="F28" s="5"/>
      <c r="G28" s="18"/>
      <c r="H28" s="18"/>
      <c r="I28" s="18" t="s">
        <v>12</v>
      </c>
      <c r="J28" s="18">
        <f>MROUND($J$25+(0.4*$K$25),0.01)</f>
        <v>12.65</v>
      </c>
      <c r="K28" s="18"/>
      <c r="L28" s="18"/>
    </row>
    <row r="29" spans="1:12" ht="14.5">
      <c r="A29" s="34" t="str">
        <f>I8</f>
        <v>g/dL</v>
      </c>
      <c r="B29" s="34"/>
      <c r="C29" s="7" t="s">
        <v>5</v>
      </c>
      <c r="D29" s="16" t="s">
        <v>19</v>
      </c>
      <c r="E29" s="12"/>
      <c r="F29" s="5"/>
      <c r="G29" s="18"/>
      <c r="H29" s="18"/>
      <c r="I29" s="18" t="s">
        <v>13</v>
      </c>
      <c r="J29" s="18">
        <f>MROUND($J$25+(0.5*$K$25),0.01)</f>
        <v>13.19</v>
      </c>
      <c r="K29" s="18"/>
      <c r="L29" s="18"/>
    </row>
    <row r="30" spans="1:12" ht="14.5">
      <c r="A30" s="12" t="str">
        <f>"≤"&amp;" "&amp;J25</f>
        <v>≤ 10.49</v>
      </c>
      <c r="B30" s="5"/>
      <c r="C30" s="1">
        <f t="array" ref="C30:C40">FREQUENCY(A12:L21,J25:J34)</f>
        <v>2</v>
      </c>
      <c r="D30" s="15">
        <f>C30/120</f>
        <v>0.016666666666666666</v>
      </c>
      <c r="E30" s="12"/>
      <c r="F30" s="5"/>
      <c r="G30" s="18"/>
      <c r="H30" s="18"/>
      <c r="I30" s="18" t="s">
        <v>14</v>
      </c>
      <c r="J30" s="18">
        <f>MROUND($J$25+(0.6*$K$25),0.01)</f>
        <v>13.73</v>
      </c>
      <c r="K30" s="18"/>
      <c r="L30" s="18"/>
    </row>
    <row r="31" spans="1:12" ht="14.5">
      <c r="A31" s="12" t="str">
        <f>(J25+0.01)&amp;" "&amp;"-"&amp;" "&amp;J26</f>
        <v>10.5 - 11.57</v>
      </c>
      <c r="B31" s="5"/>
      <c r="C31" s="1">
        <v>37</v>
      </c>
      <c r="D31" s="17">
        <f>C31/120</f>
        <v>0.30833333333333335</v>
      </c>
      <c r="E31" s="12"/>
      <c r="F31" s="5"/>
      <c r="G31" s="18"/>
      <c r="H31" s="18"/>
      <c r="I31" s="18" t="s">
        <v>15</v>
      </c>
      <c r="J31" s="18">
        <f>MROUND($J$25+(0.7*$K$25),0.01)</f>
        <v>14.27</v>
      </c>
      <c r="K31" s="18"/>
      <c r="L31" s="18"/>
    </row>
    <row r="32" spans="1:12" ht="14.5">
      <c r="A32" s="12" t="str">
        <f>(J26+0.01)&amp;" "&amp;"-"&amp;" "&amp;J27</f>
        <v>11.58 - 12.11</v>
      </c>
      <c r="B32" s="5"/>
      <c r="C32" s="1">
        <v>23</v>
      </c>
      <c r="D32" s="17">
        <f>C32/120</f>
        <v>0.19166666666666668</v>
      </c>
      <c r="E32" s="12"/>
      <c r="F32" s="5"/>
      <c r="G32" s="18"/>
      <c r="H32" s="18"/>
      <c r="I32" s="18" t="s">
        <v>16</v>
      </c>
      <c r="J32" s="18">
        <f>MROUND($J$25+(0.8*$K$25),0.01)</f>
        <v>14.81</v>
      </c>
      <c r="K32" s="18"/>
      <c r="L32" s="18"/>
    </row>
    <row r="33" spans="1:12" ht="14.5">
      <c r="A33" s="12" t="str">
        <f>(J27+0.01)&amp;" "&amp;"-"&amp;" "&amp;J28</f>
        <v>12.12 - 12.65</v>
      </c>
      <c r="B33" s="5"/>
      <c r="C33" s="1">
        <v>3</v>
      </c>
      <c r="D33" s="17">
        <f>C33/120</f>
        <v>0.025000000000000001</v>
      </c>
      <c r="E33" s="12"/>
      <c r="F33" s="5"/>
      <c r="G33" s="18"/>
      <c r="H33" s="18"/>
      <c r="I33" s="18" t="s">
        <v>17</v>
      </c>
      <c r="J33" s="18">
        <f>MROUND($J$25+(0.9*$K$25),0.01)</f>
        <v>15.35</v>
      </c>
      <c r="K33" s="18"/>
      <c r="L33" s="18"/>
    </row>
    <row r="34" spans="1:12" ht="14.5">
      <c r="A34" s="12" t="str">
        <f>(J28+0.01)&amp;" "&amp;"-"&amp;" "&amp;J29</f>
        <v>12.66 - 13.19</v>
      </c>
      <c r="B34" s="5"/>
      <c r="C34" s="1">
        <v>27</v>
      </c>
      <c r="D34" s="17">
        <f>C34/120</f>
        <v>0.22500000000000001</v>
      </c>
      <c r="E34" s="12"/>
      <c r="F34" s="5"/>
      <c r="G34" s="18"/>
      <c r="H34" s="18"/>
      <c r="I34" s="18" t="s">
        <v>18</v>
      </c>
      <c r="J34" s="18">
        <f>K24</f>
        <v>15.9</v>
      </c>
      <c r="K34" s="18"/>
      <c r="L34" s="18"/>
    </row>
    <row r="35" spans="1:13" ht="14.5">
      <c r="A35" s="12" t="str">
        <f>(J29+0.01)&amp;" "&amp;"-"&amp;" "&amp;J30</f>
        <v>13.2 - 13.73</v>
      </c>
      <c r="B35" s="5"/>
      <c r="C35" s="1">
        <v>12</v>
      </c>
      <c r="D35" s="17">
        <f>C35/120</f>
        <v>0.10000000000000001</v>
      </c>
      <c r="E35" s="12"/>
      <c r="F35" s="5"/>
      <c r="G35" s="18"/>
      <c r="H35" s="18"/>
      <c r="I35" s="18"/>
      <c r="J35" s="18"/>
      <c r="K35" s="18"/>
      <c r="L35" s="18"/>
      <c r="M35" s="18"/>
    </row>
    <row r="36" spans="1:13" ht="14.5">
      <c r="A36" s="12" t="str">
        <f>(J30+0.01)&amp;" "&amp;"-"&amp;" "&amp;J31</f>
        <v>13.74 - 14.27</v>
      </c>
      <c r="B36" s="5"/>
      <c r="C36" s="1">
        <v>4</v>
      </c>
      <c r="D36" s="17">
        <f>C36/120</f>
        <v>0.033333333333333333</v>
      </c>
      <c r="E36" s="5"/>
      <c r="F36" s="5"/>
      <c r="G36" s="18"/>
      <c r="H36" s="18" t="s">
        <v>28</v>
      </c>
      <c r="I36" s="18">
        <f>SMALL(A12:L21,1)</f>
        <v>8</v>
      </c>
      <c r="J36" s="18">
        <f>SMALL(A12:L21,7)</f>
        <v>10.6</v>
      </c>
      <c r="K36" s="18"/>
      <c r="L36" s="18"/>
      <c r="M36" s="18"/>
    </row>
    <row r="37" spans="1:13" ht="14.5">
      <c r="A37" s="12" t="str">
        <f>(J31+0.01)&amp;" "&amp;"-"&amp;" "&amp;J32</f>
        <v>14.28 - 14.81</v>
      </c>
      <c r="B37" s="5"/>
      <c r="C37" s="1">
        <v>2</v>
      </c>
      <c r="D37" s="17">
        <f>C37/120</f>
        <v>0.016666666666666666</v>
      </c>
      <c r="H37" t="s">
        <v>29</v>
      </c>
      <c r="I37" s="18">
        <f>SMALL(A12:L21,114)</f>
        <v>15</v>
      </c>
      <c r="J37" s="18">
        <f>SMALL(A12:L21,120)</f>
        <v>30</v>
      </c>
      <c r="K37" s="18"/>
      <c r="L37" s="18"/>
      <c r="M37" s="18"/>
    </row>
    <row r="38" spans="1:9" ht="14.5">
      <c r="A38" s="12" t="str">
        <f>(J32+0.01)&amp;" "&amp;"-"&amp;" "&amp;J33</f>
        <v>14.82 - 15.35</v>
      </c>
      <c r="B38" s="5"/>
      <c r="C38" s="1">
        <v>7</v>
      </c>
      <c r="D38" s="17">
        <f>C38/120</f>
        <v>0.058333333333333334</v>
      </c>
      <c r="H38" t="s">
        <v>30</v>
      </c>
      <c r="I38">
        <f>0.5*(J37-I37+J36-I36)/(K24-K23)</f>
        <v>1.6296296296296298</v>
      </c>
    </row>
    <row r="39" spans="1:4" ht="14.5">
      <c r="A39" s="12" t="str">
        <f>(J33+0.01)&amp;" "&amp;"-"&amp;" "&amp;J34</f>
        <v>15.36 - 15.9</v>
      </c>
      <c r="B39" s="5"/>
      <c r="C39" s="1">
        <v>1</v>
      </c>
      <c r="D39" s="17">
        <f>C39/120</f>
        <v>0.0083333333333333332</v>
      </c>
    </row>
    <row r="40" spans="1:4" ht="15" thickBot="1">
      <c r="A40" s="6" t="str">
        <f>"&gt;"&amp;" "&amp;J34</f>
        <v>&gt; 15.9</v>
      </c>
      <c r="B40" s="6"/>
      <c r="C40" s="1">
        <v>2</v>
      </c>
      <c r="D40" s="17">
        <f>C40/120</f>
        <v>0.016666666666666666</v>
      </c>
    </row>
    <row r="41" spans="3:4" ht="14.5">
      <c r="C41" s="14"/>
      <c r="D41" s="14"/>
    </row>
    <row r="42" spans="2:4" ht="14.5">
      <c r="B42" s="25"/>
      <c r="C42" s="25"/>
      <c r="D42" s="25"/>
    </row>
    <row r="44" spans="3:7" ht="14.5">
      <c r="C44" s="33" t="s">
        <v>31</v>
      </c>
      <c r="D44" s="33"/>
      <c r="E44" s="33"/>
      <c r="F44" s="33"/>
      <c r="G44" s="33"/>
    </row>
    <row r="45" spans="1:12" ht="14.5">
      <c r="A45" s="18"/>
      <c r="B45" s="18" t="s">
        <v>26</v>
      </c>
      <c r="C45" s="18">
        <f>I36</f>
        <v>8</v>
      </c>
      <c r="D45" s="22" t="s">
        <v>4</v>
      </c>
      <c r="E45" s="30">
        <f>J36</f>
        <v>10.6</v>
      </c>
      <c r="F45" s="18"/>
      <c r="G45" s="18"/>
      <c r="H45" s="18"/>
      <c r="J45" s="18"/>
      <c r="K45" s="18"/>
      <c r="L45" s="18"/>
    </row>
    <row r="46" spans="1:12" ht="14.5">
      <c r="A46" s="18"/>
      <c r="B46" s="18" t="s">
        <v>27</v>
      </c>
      <c r="C46" s="18">
        <f>I37</f>
        <v>15</v>
      </c>
      <c r="D46" s="22" t="s">
        <v>4</v>
      </c>
      <c r="E46" s="30">
        <f>J37</f>
        <v>30</v>
      </c>
      <c r="F46" s="18"/>
      <c r="G46" s="18"/>
      <c r="H46" s="18"/>
      <c r="J46" s="18"/>
      <c r="K46" s="18"/>
      <c r="L46" s="18"/>
    </row>
    <row r="47" spans="1:12" ht="14.5">
      <c r="A47" s="18"/>
      <c r="B47" s="26"/>
      <c r="C47" s="18"/>
      <c r="D47" s="18"/>
      <c r="E47" s="18"/>
      <c r="F47" s="18"/>
      <c r="G47" s="18"/>
      <c r="H47" s="18"/>
      <c r="I47" s="18"/>
      <c r="J47" s="18"/>
      <c r="K47" s="18"/>
      <c r="L47" s="18"/>
    </row>
    <row r="48" spans="1:12" ht="14.5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</row>
    <row r="49" spans="1:12" ht="14.5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</row>
    <row r="50" spans="1:13" ht="14.5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</row>
    <row r="51" spans="1:12" ht="14.5">
      <c r="A51" s="18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</row>
    <row r="52" spans="1:12" ht="14.5">
      <c r="A52" s="18"/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</row>
    <row r="53" spans="1:12" ht="14.5">
      <c r="A53" s="18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</row>
    <row r="54" spans="1:12" ht="14.5">
      <c r="A54" s="18"/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</row>
    <row r="55" spans="1:12" ht="14.5">
      <c r="A55" s="18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</row>
    <row r="56" spans="1:12" ht="14.5">
      <c r="A56" s="18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</row>
    <row r="57" spans="1:12" ht="14.5">
      <c r="A57" s="18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</row>
    <row r="58" spans="1:12" ht="14.5">
      <c r="A58" s="18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</row>
    <row r="59" spans="1:12" ht="14.5">
      <c r="A59" s="18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</row>
    <row r="60" spans="1:12" ht="14.5">
      <c r="A60" s="18"/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</row>
    <row r="61" spans="1:12" ht="14.5">
      <c r="A61" s="18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</row>
  </sheetData>
  <sheetProtection algorithmName="SHA-512" hashValue="FN4qCyJbw1DkiSfkeT1ey7H/Zmmi63O+uJdMfh+32HIzE+d/KaT0fOpQ1sW3dekFwI9LtK94keB4A3zyzkbwUw==" saltValue="C/vKTXnHb3PenzSE013Jtw==" spinCount="100000" sheet="1" objects="1" scenarios="1" selectLockedCells="1"/>
  <mergeCells count="15">
    <mergeCell ref="F44:G44"/>
    <mergeCell ref="A8:C8"/>
    <mergeCell ref="A29:B29"/>
    <mergeCell ref="A3:K4"/>
    <mergeCell ref="A6:C6"/>
    <mergeCell ref="D6:H6"/>
    <mergeCell ref="J6:K6"/>
    <mergeCell ref="B7:C7"/>
    <mergeCell ref="D7:H7"/>
    <mergeCell ref="A23:B23"/>
    <mergeCell ref="A24:B24"/>
    <mergeCell ref="A25:B25"/>
    <mergeCell ref="A26:B26"/>
    <mergeCell ref="A27:B27"/>
    <mergeCell ref="C44:E44"/>
  </mergeCells>
  <pageMargins left="0.7" right="0.7" top="0.75" bottom="0.75" header="0.3" footer="0.3"/>
  <pageSetup horizontalDpi="1200" verticalDpi="1200" orientation="portrait" scale="76" r:id="rId2"/>
  <headerFooter>
    <oddFooter>&amp;C&amp;F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Reference Range Establishment</vt:lpstr>
    </vt:vector>
  </TitlesOfParts>
  <Template/>
  <Manager/>
  <Company/>
  <LinksUpToDate>false</LinksUpToDat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Mark Swartz</dc:creator>
  <cp:keywords/>
  <dc:description/>
  <cp:lastModifiedBy>Anne Leach</cp:lastModifiedBy>
  <cp:lastPrinted>2008-12-16T13:58:27Z</cp:lastPrinted>
  <dcterms:created xsi:type="dcterms:W3CDTF">2008-11-07T18:08:06Z</dcterms:created>
  <dcterms:modified xsi:type="dcterms:W3CDTF">2023-08-03T14:50:57Z</dcterms:modified>
  <cp:category/>
</cp:coreProperties>
</file>