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bin" ContentType="application/vnd.openxmlformats-officedocument.spreadsheetml.printerSettings"/>
  <Override PartName="/xl/worksheets/sheet1.xml" ContentType="application/vnd.openxmlformats-officedocument.spreadsheetml.worksheet+xml"/>
  <Override PartName="/xl/charts/chart1.xml" ContentType="application/vnd.openxmlformats-officedocument.drawingml.chart+xml"/>
  <Override PartName="/xl/charts/chart2.xml" ContentType="application/vnd.openxmlformats-officedocument.drawingml.chart+xml"/>
  <Override PartName="/xl/drawings/drawing1.xml" ContentType="application/vnd.openxmlformats-officedocument.drawing+xml"/>
  <Override PartName="/xl/worksheets/sheet2.xml" ContentType="application/vnd.openxmlformats-officedocument.spreadsheetml.workshee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2.xml" ContentType="application/vnd.openxmlformats-officedocument.drawing+xml"/>
  <Override PartName="/xl/worksheets/sheet3.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x15="http://schemas.microsoft.com/office/spreadsheetml/2010/11/main" xmlns:mc="http://schemas.openxmlformats.org/markup-compatibility/2006" xmlns:xr2="http://schemas.microsoft.com/office/spreadsheetml/2015/revision2" xmlns:xr6="http://schemas.microsoft.com/office/spreadsheetml/2016/revision6" xmlns:xr="http://schemas.microsoft.com/office/spreadsheetml/2014/revision" xmlns:xr10="http://schemas.microsoft.com/office/spreadsheetml/2016/revision10" mc:Ignorable="x15 xr xr6 xr10 xr2">
  <fileVersion appName="xl" lastEdited="7" lowestEdited="6" rupBuild="20398"/>
  <workbookPr defaultThemeVersion="124226"/>
  <mc:AlternateContent xmlns:mc="http://schemas.openxmlformats.org/markup-compatibility/2006">
    <mc:Choice Requires="x15">
      <x15ac:absPath xmlns:x15ac="http://schemas.microsoft.com/office/spreadsheetml/2010/11/ac" url="https://webdav.medialab.com/1093980/hh4f8b31ee4f848da89c8575fb8e5f76f5hh/"/>
    </mc:Choice>
  </mc:AlternateContent>
  <bookViews>
    <workbookView xWindow="0" yWindow="0" windowWidth="16695" windowHeight="12195" activeTab="2"/>
  </bookViews>
  <sheets>
    <sheet name="Instructions" sheetId="6" r:id="rId2"/>
    <sheet name="Method Comparison" sheetId="5" r:id="rId3"/>
    <sheet name="Alt Method Comparison" sheetId="1" r:id="rId4"/>
  </sheets>
  <definedNames>
    <definedName name="CMTable">#REF!</definedName>
    <definedName name="_xlnm.Print_Area" localSheetId="2">'Alt Method Comparison'!$A$1:$Y$45</definedName>
    <definedName name="_xlnm.Print_Area" localSheetId="0">Instructions!$A$1:$AB$35</definedName>
  </definedNames>
  <calcPr calcId="191029"/>
</workbook>
</file>

<file path=xl/calcChain.xml><?xml version="1.0" encoding="utf-8"?>
<calcChain xmlns="http://schemas.openxmlformats.org/spreadsheetml/2006/main">
  <c r="D37" i="5" l="1"/>
</calcChain>
</file>

<file path=xl/sharedStrings.xml><?xml version="1.0" encoding="utf-8"?>
<sst xmlns="http://schemas.openxmlformats.org/spreadsheetml/2006/main" count="100" uniqueCount="82">
  <si>
    <t>Spec#</t>
  </si>
  <si>
    <t>X</t>
  </si>
  <si>
    <t>Y</t>
  </si>
  <si>
    <t>∆</t>
  </si>
  <si>
    <t>Mean</t>
  </si>
  <si>
    <t>SD</t>
  </si>
  <si>
    <t>Alternate (Quantitative) Method Comparison</t>
  </si>
  <si>
    <t>Method being evaluated:</t>
  </si>
  <si>
    <t xml:space="preserve">Reference Method: </t>
  </si>
  <si>
    <t>Analyte:</t>
  </si>
  <si>
    <t>Units:</t>
  </si>
  <si>
    <t>Slope</t>
  </si>
  <si>
    <t>Intercept</t>
  </si>
  <si>
    <t>Regression Statistics</t>
  </si>
  <si>
    <t>Std Err Est</t>
  </si>
  <si>
    <t>((Y-X)-Bias)^2</t>
  </si>
  <si>
    <t>Bias</t>
  </si>
  <si>
    <t>Correl Coef (R):</t>
  </si>
  <si>
    <t>Bias:</t>
  </si>
  <si>
    <t>±</t>
  </si>
  <si>
    <t>Std Dev Diffs:</t>
  </si>
  <si>
    <r>
      <t xml:space="preserve">Y Mean </t>
    </r>
    <r>
      <rPr>
        <sz val="11"/>
        <color indexed="8"/>
        <rFont val="Calibri"/>
        <family val="2"/>
      </rPr>
      <t>± SD:</t>
    </r>
  </si>
  <si>
    <r>
      <t xml:space="preserve">X Mean </t>
    </r>
    <r>
      <rPr>
        <sz val="11"/>
        <color indexed="8"/>
        <rFont val="Calibri"/>
        <family val="2"/>
      </rPr>
      <t>± SD:</t>
    </r>
  </si>
  <si>
    <t>X Method</t>
  </si>
  <si>
    <t xml:space="preserve"> MDP</t>
  </si>
  <si>
    <t xml:space="preserve">Y Method </t>
  </si>
  <si>
    <t>Pred. MDP</t>
  </si>
  <si>
    <t>95% Conf. Limits</t>
  </si>
  <si>
    <t>Low</t>
  </si>
  <si>
    <t>High</t>
  </si>
  <si>
    <t>Grade</t>
  </si>
  <si>
    <t>Date:</t>
  </si>
  <si>
    <t>Conc.</t>
  </si>
  <si>
    <t>Pct.</t>
  </si>
  <si>
    <t>slope err</t>
  </si>
  <si>
    <t>Interc?</t>
  </si>
  <si>
    <t>Total Allowable Error (TEa):</t>
  </si>
  <si>
    <t>Δ</t>
  </si>
  <si>
    <t>Error Index</t>
  </si>
  <si>
    <t>Min</t>
  </si>
  <si>
    <t>Max</t>
  </si>
  <si>
    <t>High lmt</t>
  </si>
  <si>
    <t>Low lmt</t>
  </si>
  <si>
    <t>Correl. Coef. (R)</t>
  </si>
  <si>
    <t xml:space="preserve"> Quantitative Method Comparison</t>
  </si>
  <si>
    <t>Method being evaluated (Y):</t>
  </si>
  <si>
    <t xml:space="preserve">Reference Method (X): </t>
  </si>
  <si>
    <t>Instructions:</t>
  </si>
  <si>
    <r>
      <t>Method Comparison:</t>
    </r>
    <r>
      <rPr>
        <b/>
        <sz val="7"/>
        <color indexed="8"/>
        <rFont val="Arial"/>
        <family val="2"/>
      </rPr>
      <t xml:space="preserve">    </t>
    </r>
  </si>
  <si>
    <r>
      <t>1.</t>
    </r>
    <r>
      <rPr>
        <sz val="7"/>
        <color indexed="8"/>
        <rFont val="Arial"/>
        <family val="2"/>
      </rPr>
      <t xml:space="preserve">   </t>
    </r>
    <r>
      <rPr>
        <sz val="11"/>
        <color indexed="8"/>
        <rFont val="Arial"/>
        <family val="2"/>
      </rPr>
      <t>Plot the reference method on the X axis and the method being validated on the Y axis.</t>
    </r>
  </si>
  <si>
    <r>
      <t>2.</t>
    </r>
    <r>
      <rPr>
        <sz val="7"/>
        <color indexed="8"/>
        <rFont val="Arial"/>
        <family val="2"/>
      </rPr>
      <t xml:space="preserve">   </t>
    </r>
    <r>
      <rPr>
        <sz val="11"/>
        <color indexed="8"/>
        <rFont val="Arial"/>
        <family val="2"/>
      </rPr>
      <t>Enter the Allowable Total Error (TEa) concentration and percent.  Refer to pSMILE</t>
    </r>
    <r>
      <rPr>
        <sz val="11"/>
        <color indexed="10"/>
        <rFont val="Arial"/>
        <family val="2"/>
      </rPr>
      <t xml:space="preserve"> </t>
    </r>
    <r>
      <rPr>
        <sz val="11"/>
        <color indexed="8"/>
        <rFont val="Arial"/>
        <family val="2"/>
      </rPr>
      <t xml:space="preserve">Chemistry (EQA 1380a), Coagulation (EQA 1380b) or Hematology (EQA 1380c) TE Limits table. </t>
    </r>
  </si>
  <si>
    <r>
      <t>3.</t>
    </r>
    <r>
      <rPr>
        <sz val="7"/>
        <color indexed="8"/>
        <rFont val="Arial"/>
        <family val="2"/>
      </rPr>
      <t xml:space="preserve">   </t>
    </r>
    <r>
      <rPr>
        <sz val="11"/>
        <color indexed="8"/>
        <rFont val="Arial"/>
        <family val="2"/>
      </rPr>
      <t>Enter the results for the reference (X) and the new (Y) methods.</t>
    </r>
  </si>
  <si>
    <r>
      <t>4.</t>
    </r>
    <r>
      <rPr>
        <sz val="7"/>
        <color indexed="8"/>
        <rFont val="Arial"/>
        <family val="2"/>
      </rPr>
      <t xml:space="preserve">   </t>
    </r>
    <r>
      <rPr>
        <sz val="11"/>
        <color indexed="8"/>
        <rFont val="Arial"/>
        <family val="2"/>
      </rPr>
      <t>Evaluate the statistics.</t>
    </r>
  </si>
  <si>
    <t>5.  If R value is &lt;0.975, Data does not extend over acceptable range. More data must be evaluated over larger range.</t>
  </si>
  <si>
    <r>
      <t>6.</t>
    </r>
    <r>
      <rPr>
        <sz val="7"/>
        <color indexed="8"/>
        <rFont val="Arial"/>
        <family val="2"/>
      </rPr>
      <t xml:space="preserve">   </t>
    </r>
    <r>
      <rPr>
        <sz val="11"/>
        <color indexed="8"/>
        <rFont val="Arial"/>
        <family val="2"/>
      </rPr>
      <t xml:space="preserve">The correlation coefficient (R) must be &gt;0.975. </t>
    </r>
  </si>
  <si>
    <t xml:space="preserve">a.  95% of the data points from the comparative method must be within Total Allowable Error limits of the reference method. This can be evaluated by calculating the "Error Index" </t>
  </si>
  <si>
    <r>
      <rPr>
        <b/>
        <sz val="11"/>
        <color indexed="8"/>
        <rFont val="Arial"/>
        <family val="2"/>
      </rPr>
      <t>Error Index:</t>
    </r>
    <r>
      <rPr>
        <i/>
        <sz val="11"/>
        <color indexed="8"/>
        <rFont val="Arial"/>
        <family val="2"/>
      </rPr>
      <t xml:space="preserve">  to measure the difference between the two methods as a ratio of the Total Allowable Error. </t>
    </r>
  </si>
  <si>
    <t xml:space="preserve">1.  Using the Method Comparison spreadsheet tab the Error Index can be calculated by subtracting the reference method data point (X) from the method being validated data point (Y) and dividing by the Total Allowable Error (TEa). The equation is: (Y-X)/TEa. </t>
  </si>
  <si>
    <t>2.  Use the percent TEa or the minimum detectable difference (absolute TEa), whichever is greater.</t>
  </si>
  <si>
    <r>
      <t>3.  The absolute TEa value is calculated by converting the TEa percentage to a decimal and multiplying by the reference method data point</t>
    </r>
    <r>
      <rPr>
        <sz val="11"/>
        <color indexed="30"/>
        <rFont val="Arial"/>
        <family val="2"/>
      </rPr>
      <t xml:space="preserve">. </t>
    </r>
  </si>
  <si>
    <t>4. The Error Index is measured for each X-Y pair, and must fall within -1 and 1. If more than 5% of the specimens have an Error Index of less than -1 or greater than 1, the accuracy experiment fails</t>
  </si>
  <si>
    <t>5.  If 95% of Error Indices are acceptable, Accuracy is acceptable. Proceed with Linearity experiments</t>
  </si>
  <si>
    <t>6.  If &lt; 95% Error Indices are acceptable, plot the data from the Method Comparison Tab. Deming Regression is preferred, however if not available regular regression is acceptable provided that the Correlation Coefficient (R) is &gt;0.975.</t>
  </si>
  <si>
    <t>a.  Plot the reference method on the X axis and the method being validated on the Y axis.</t>
  </si>
  <si>
    <t>b.  Enter the Allowable Total Error (TEa) concentration and percent.  Refer to SMILE Chemistry, Coagulation or Hematology TE Limits table (EQA 1380a, EQA 1380b or EQA 1380c).</t>
  </si>
  <si>
    <t>c.  Enter Medical Decision Points (MDP)</t>
  </si>
  <si>
    <r>
      <t>                   </t>
    </r>
    <r>
      <rPr>
        <sz val="11"/>
        <color indexed="8"/>
        <rFont val="Arial"/>
        <family val="2"/>
      </rPr>
      <t>i.  A Medical Decision Point is the concentration of the analyte at which a medical decision is triggered. You may enter up to five values</t>
    </r>
    <r>
      <rPr>
        <sz val="11"/>
        <color indexed="8"/>
        <rFont val="Arial"/>
        <family val="2"/>
      </rPr>
      <t xml:space="preserve">. These values are plotted on the graph, and the program computes a predicted Y value and confidence interval at each X decision point. </t>
    </r>
  </si>
  <si>
    <r>
      <t>                  </t>
    </r>
    <r>
      <rPr>
        <sz val="11"/>
        <color indexed="8"/>
        <rFont val="Arial"/>
        <family val="2"/>
      </rPr>
      <t xml:space="preserve">ii.  </t>
    </r>
    <r>
      <rPr>
        <sz val="11"/>
        <color indexed="8"/>
        <rFont val="Arial"/>
        <family val="2"/>
      </rPr>
      <t>For many analytes, the medical decision points correspond to the lower and upper limits of the normal range. It is advisable to also include medical decision points at the DAIDS Toxicity limits and/or laboratory established critical values.</t>
    </r>
  </si>
  <si>
    <t xml:space="preserve">95% Confidence limits and Error Indices: </t>
  </si>
  <si>
    <r>
      <rPr>
        <sz val="11"/>
        <color indexed="8"/>
        <rFont val="Arial"/>
        <family val="2"/>
      </rPr>
      <t xml:space="preserve">1. Subtract the X Method MDP from the </t>
    </r>
    <r>
      <rPr>
        <sz val="11"/>
        <color indexed="8"/>
        <rFont val="Arial"/>
        <family val="2"/>
      </rPr>
      <t>low and the high 95% confidence limits for each Medical Decision Point.</t>
    </r>
  </si>
  <si>
    <t>2. Calculate Error Indices for each end of the 95% confidence limits for each Medical Decision Point as follows:  Divide the difference (from step i. above) by the SMILE TE Limit absolute value.</t>
  </si>
  <si>
    <t xml:space="preserve">     a. Use the percent TEa or the minimum detectable difference, whichever is greater. </t>
  </si>
  <si>
    <t xml:space="preserve">     b. To calculate the absolute TEa value, convert the TEa percentage to a decimal and multiply by the reference method data point. </t>
  </si>
  <si>
    <r>
      <t xml:space="preserve">                  </t>
    </r>
    <r>
      <rPr>
        <sz val="11"/>
        <color indexed="8"/>
        <rFont val="Arial"/>
        <family val="2"/>
      </rPr>
      <t>i.</t>
    </r>
    <r>
      <rPr>
        <sz val="7"/>
        <color indexed="8"/>
        <rFont val="Arial"/>
        <family val="2"/>
      </rPr>
      <t xml:space="preserve">       </t>
    </r>
    <r>
      <rPr>
        <sz val="11"/>
        <color indexed="8"/>
        <rFont val="Arial"/>
        <family val="2"/>
      </rPr>
      <t>All error indices must fall within -1 and 1. Use the Error Index Calculation tab spreadsheet to calculate Error Indices.</t>
    </r>
  </si>
  <si>
    <t xml:space="preserve">3. All error indices fall between -1 and 1, accuracy is acceptable </t>
  </si>
  <si>
    <t xml:space="preserve">4. Any error indices fall outside -1 and 1, consider possible causes of inaccuracy. Troubleshoot before repeating accuracy studies. </t>
  </si>
  <si>
    <t>Alternate Method Comparison:</t>
  </si>
  <si>
    <t>Use if the standard method comparison has less than ideal results.  This method takes into account the Medical Decision Points and evaluates using the calculations and criteria below.</t>
  </si>
  <si>
    <t>Approved and current. Effective starting 12-Jun-2023. Last reviewed on 28-May-2025._x000d_
VAL 2002 (version 1.1). Quantitative Accuracy Pack. Page 1 of 3</t>
  </si>
  <si>
    <t>NOTICE: This document is an example only. It must be revised to reflect your lab’s specific processes and/or specific protocol requirements.</t>
  </si>
  <si>
    <t>Approved and current. Effective starting 12-Jun-2023. Last reviewed on 28-May-2025._x000d_
VAL 2002 (version 1.1). Quantitative Accuracy Pack. Page 2 of 3</t>
  </si>
  <si>
    <t>Approved and current. Effective starting 12-Jun-2023. Last reviewed on 28-May-2025._x000d_
VAL 2002 (version 1.1). Quantitative Accuracy Pack. Page 3 of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</si>
</sst>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32">
    <font>
      <sz val="11"/>
      <color theme="1"/>
      <name val="Calibri"/>
      <family val="2"/>
      <scheme val="minor"/>
    </font>
    <font>
      <sz val="10"/>
      <color theme="1"/>
      <name val="Arial"/>
      <family val="2"/>
    </font>
    <font>
      <sz val="11"/>
      <color indexed="8"/>
      <name val="Calibri"/>
      <family val="2"/>
    </font>
    <font>
      <sz val="11"/>
      <color indexed="9"/>
      <name val="Calibri"/>
      <family val="2"/>
    </font>
    <font>
      <b/>
      <sz val="11"/>
      <color indexed="8"/>
      <name val="Calibri"/>
      <family val="2"/>
    </font>
    <font>
      <sz val="11"/>
      <name val="Calibri"/>
      <family val="2"/>
    </font>
    <font>
      <b/>
      <sz val="11"/>
      <name val="Calibri"/>
      <family val="2"/>
    </font>
    <font>
      <b/>
      <sz val="20"/>
      <color indexed="8"/>
      <name val="Calibri"/>
      <family val="2"/>
    </font>
    <font>
      <sz val="8"/>
      <name val="Calibri"/>
      <family val="2"/>
    </font>
    <font>
      <sz val="11"/>
      <color theme="0"/>
      <name val="Calibri"/>
      <family val="2"/>
      <scheme val="minor"/>
    </font>
    <font>
      <sz val="11"/>
      <name val="Calibri"/>
      <family val="2"/>
      <scheme val="minor"/>
    </font>
    <font>
      <i/>
      <sz val="11"/>
      <color theme="1"/>
      <name val="Calibri"/>
      <family val="2"/>
      <scheme val="minor"/>
    </font>
    <font>
      <b/>
      <sz val="18"/>
      <color theme="1"/>
      <name val="Calibri"/>
      <family val="2"/>
      <scheme val="minor"/>
    </font>
    <font>
      <b/>
      <sz val="11"/>
      <color theme="1"/>
      <name val="Arial"/>
      <family val="2"/>
    </font>
    <font>
      <b/>
      <sz val="7"/>
      <color indexed="8"/>
      <name val="Arial"/>
      <family val="2"/>
    </font>
    <font>
      <sz val="11"/>
      <color indexed="8"/>
      <name val="Arial"/>
      <family val="2"/>
    </font>
    <font>
      <sz val="11"/>
      <color theme="1"/>
      <name val="Arial"/>
      <family val="2"/>
    </font>
    <font>
      <sz val="7"/>
      <color indexed="8"/>
      <name val="Arial"/>
      <family val="2"/>
    </font>
    <font>
      <sz val="11"/>
      <color indexed="10"/>
      <name val="Arial"/>
      <family val="2"/>
    </font>
    <font>
      <i/>
      <sz val="11"/>
      <color indexed="8"/>
      <name val="Arial"/>
      <family val="2"/>
    </font>
    <font>
      <b/>
      <sz val="11"/>
      <color indexed="8"/>
      <name val="Arial"/>
      <family val="2"/>
    </font>
    <font>
      <sz val="11"/>
      <color indexed="30"/>
      <name val="Arial"/>
      <family val="2"/>
    </font>
    <font>
      <sz val="7"/>
      <color theme="1"/>
      <name val="Times New Roman"/>
      <family val="1"/>
    </font>
    <font>
      <sz val="7"/>
      <color theme="1"/>
      <name val="Arial"/>
      <family val="2"/>
    </font>
    <font>
      <sz val="10"/>
      <color rgb="FF000000"/>
      <name val="Calibri"/>
      <family val="2"/>
    </font>
    <font>
      <b/>
      <sz val="10"/>
      <name val="Calibri"/>
      <family val="2"/>
    </font>
    <font>
      <b/>
      <sz val="6"/>
      <color rgb="FF000000"/>
      <name val="Arial"/>
      <family val="2"/>
    </font>
    <font>
      <sz val="5.75"/>
      <color rgb="FF000000"/>
      <name val="Arial"/>
      <family val="2"/>
    </font>
    <font>
      <sz val="5"/>
      <color rgb="FF000000"/>
      <name val="Arial"/>
      <family val="2"/>
    </font>
    <font>
      <sz val="5.25"/>
      <color rgb="FF000000"/>
      <name val="Arial"/>
      <family val="2"/>
    </font>
    <font>
      <b/>
      <sz val="9"/>
      <color rgb="FF000000"/>
      <name val="Arial"/>
      <family val="2"/>
    </font>
    <font>
      <sz val="9"/>
      <color rgb="FF000000"/>
      <name val="Calibri"/>
      <family val="2"/>
      <scheme val="minor"/>
    </font>
  </fonts>
  <fills count="8">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FFFF99"/>
        <bgColor indexed="64"/>
      </patternFill>
    </fill>
    <fill>
      <patternFill patternType="solid">
        <fgColor indexed="43"/>
        <bgColor indexed="64"/>
      </patternFill>
    </fill>
    <fill>
      <patternFill patternType="solid">
        <fgColor theme="0"/>
        <bgColor indexed="64"/>
      </patternFill>
    </fill>
    <fill>
      <patternFill patternType="solid">
        <fgColor theme="0" tint="-0.249970003962517"/>
        <bgColor indexed="64"/>
      </patternFill>
    </fill>
  </fills>
  <borders count="19">
    <border>
      <left/>
      <right/>
      <top/>
      <bottom/>
      <diagonal/>
    </border>
    <border>
      <left/>
      <right/>
      <top/>
      <bottom style="thin">
        <color auto="1"/>
      </bottom>
    </border>
    <border>
      <left/>
      <right/>
      <top style="thin">
        <color auto="1"/>
      </top>
      <bottom style="thin">
        <color auto="1"/>
      </bottom>
    </border>
    <border>
      <left/>
      <right style="thin">
        <color auto="1"/>
      </right>
      <top/>
      <bottom/>
    </border>
    <border>
      <left/>
      <right style="thin">
        <color auto="1"/>
      </right>
      <top/>
      <bottom style="thin">
        <color auto="1"/>
      </bottom>
    </border>
    <border>
      <left style="thin">
        <color auto="1"/>
      </left>
      <right/>
      <top style="thin">
        <color auto="1"/>
      </top>
      <bottom/>
    </border>
    <border>
      <left style="thin">
        <color auto="1"/>
      </left>
      <right/>
      <top/>
      <bottom/>
    </border>
    <border>
      <left style="thin">
        <color auto="1"/>
      </left>
      <right/>
      <top/>
      <bottom style="thin">
        <color auto="1"/>
      </bottom>
    </border>
    <border>
      <left/>
      <right/>
      <top style="thin">
        <color auto="1"/>
      </top>
      <bottom/>
    </border>
    <border>
      <left/>
      <right style="thin">
        <color auto="1"/>
      </right>
      <top style="thin">
        <color auto="1"/>
      </top>
      <bottom/>
    </border>
    <border>
      <left/>
      <right/>
      <top/>
      <bottom style="double">
        <color auto="1"/>
      </bottom>
    </border>
    <border>
      <left style="thin">
        <color auto="1"/>
      </left>
      <right/>
      <top/>
      <bottom style="double">
        <color auto="1"/>
      </bottom>
    </border>
    <border>
      <left/>
      <right style="thin">
        <color auto="1"/>
      </right>
      <top/>
      <bottom style="double">
        <color auto="1"/>
      </bottom>
    </border>
    <border>
      <left style="double">
        <color auto="1"/>
      </left>
      <right/>
      <top style="double">
        <color auto="1"/>
      </top>
      <bottom style="double">
        <color auto="1"/>
      </bottom>
    </border>
    <border>
      <left/>
      <right/>
      <top style="double">
        <color auto="1"/>
      </top>
      <bottom style="double">
        <color auto="1"/>
      </bottom>
    </border>
    <border>
      <left/>
      <right style="double">
        <color auto="1"/>
      </right>
      <top style="double">
        <color auto="1"/>
      </top>
      <bottom style="double">
        <color auto="1"/>
      </bottom>
    </border>
    <border>
      <left/>
      <right/>
      <top style="double">
        <color auto="1"/>
      </top>
      <bottom/>
    </border>
    <border>
      <left style="thin">
        <color auto="1"/>
      </left>
      <right/>
      <top style="thin">
        <color auto="1"/>
      </top>
      <bottom style="thin">
        <color auto="1"/>
      </bottom>
    </border>
    <border>
      <left/>
      <right style="thin">
        <color auto="1"/>
      </right>
      <top style="thin">
        <color auto="1"/>
      </top>
      <bottom style="thin">
        <color auto="1"/>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108">
    <xf numFmtId="0" fontId="0" fillId="0" borderId="0" xfId="0"/>
    <xf numFmtId="0" fontId="0" fillId="0" borderId="0" xfId="0" applyAlignment="1">
      <alignment horizontal="center"/>
    </xf>
    <xf numFmtId="0" fontId="3" fillId="0" borderId="0" xfId="0" applyFont="1"/>
    <xf numFmtId="0" fontId="0" fillId="0" borderId="1" xfId="0" applyBorder="1"/>
    <xf numFmtId="0" fontId="0" fillId="0" borderId="2" xfId="0" applyBorder="1"/>
    <xf numFmtId="0" fontId="0" fillId="0" borderId="0" xfId="0" applyAlignment="1">
      <alignment horizontal="right"/>
    </xf>
    <xf numFmtId="0" fontId="0" fillId="0" borderId="3" xfId="0" applyBorder="1"/>
    <xf numFmtId="0" fontId="0" fillId="0" borderId="4" xfId="0" applyBorder="1"/>
    <xf numFmtId="0" fontId="0" fillId="0" borderId="0" xfId="0" applyBorder="1"/>
    <xf numFmtId="164" fontId="0" fillId="0" borderId="0" xfId="0" applyNumberFormat="1" applyBorder="1" applyAlignment="1">
      <alignment/>
    </xf>
    <xf numFmtId="2" fontId="0" fillId="0" borderId="0" xfId="0" applyNumberFormat="1" applyBorder="1" applyAlignment="1">
      <alignment/>
    </xf>
    <xf numFmtId="0" fontId="5" fillId="2" borderId="0" xfId="0" applyFont="1" applyFill="1" applyBorder="1" applyAlignment="1">
      <alignment/>
    </xf>
    <xf numFmtId="0" fontId="6" fillId="2" borderId="0" xfId="0" applyFont="1" applyFill="1" applyBorder="1" applyAlignment="1">
      <alignment/>
    </xf>
    <xf numFmtId="0" fontId="4" fillId="0" borderId="0" xfId="0" applyFont="1" applyBorder="1" applyAlignment="1">
      <alignment/>
    </xf>
    <xf numFmtId="0" fontId="4" fillId="0" borderId="5" xfId="0" applyFont="1" applyBorder="1" applyAlignment="1">
      <alignment/>
    </xf>
    <xf numFmtId="0" fontId="4" fillId="0" borderId="6" xfId="0" applyFont="1" applyBorder="1" applyAlignment="1">
      <alignment/>
    </xf>
    <xf numFmtId="0" fontId="4" fillId="0" borderId="7" xfId="0" applyFont="1" applyBorder="1"/>
    <xf numFmtId="164" fontId="0" fillId="0" borderId="1" xfId="0" applyNumberFormat="1" applyBorder="1"/>
    <xf numFmtId="2" fontId="0" fillId="0" borderId="0" xfId="0" applyNumberFormat="1"/>
    <xf numFmtId="0" fontId="2" fillId="0" borderId="0" xfId="0" applyFont="1"/>
    <xf numFmtId="2" fontId="0" fillId="0" borderId="0" xfId="0" applyNumberFormat="1" applyAlignment="1">
      <alignment horizontal="left"/>
    </xf>
    <xf numFmtId="164" fontId="0" fillId="0" borderId="6" xfId="0" applyNumberFormat="1" applyBorder="1" applyAlignment="1">
      <alignment/>
    </xf>
    <xf numFmtId="0" fontId="0" fillId="3" borderId="8" xfId="0" applyFill="1" applyBorder="1" applyAlignment="1">
      <alignment horizontal="center" wrapText="1"/>
    </xf>
    <xf numFmtId="0" fontId="0" fillId="3" borderId="8" xfId="0" applyFill="1" applyBorder="1" applyAlignment="1">
      <alignment horizontal="center"/>
    </xf>
    <xf numFmtId="0" fontId="0" fillId="3" borderId="5" xfId="0" applyFill="1" applyBorder="1" applyAlignment="1">
      <alignment horizontal="center"/>
    </xf>
    <xf numFmtId="0" fontId="0" fillId="3" borderId="9" xfId="0" applyFill="1" applyBorder="1" applyAlignment="1">
      <alignment horizontal="center"/>
    </xf>
    <xf numFmtId="0" fontId="3" fillId="0" borderId="0" xfId="0" applyFont="1" applyAlignment="1">
      <alignment horizontal="center"/>
    </xf>
    <xf numFmtId="0" fontId="4" fillId="0" borderId="0" xfId="0" applyFont="1" applyFill="1" applyBorder="1"/>
    <xf numFmtId="165" fontId="0" fillId="0" borderId="0" xfId="0" applyNumberFormat="1"/>
    <xf numFmtId="0" fontId="10" fillId="0" borderId="0" xfId="0" applyFont="1"/>
    <xf numFmtId="0" fontId="9" fillId="0" borderId="0" xfId="0" applyFont="1"/>
    <xf numFmtId="0" fontId="0" fillId="0" borderId="10" xfId="0" applyBorder="1"/>
    <xf numFmtId="0" fontId="9" fillId="0" borderId="0" xfId="0" applyFont="1" applyAlignment="1">
      <alignment horizontal="center"/>
    </xf>
    <xf numFmtId="0" fontId="9" fillId="0" borderId="0" xfId="0" applyFont="1" applyBorder="1"/>
    <xf numFmtId="0" fontId="0" fillId="4" borderId="1" xfId="0" applyFill="1" applyBorder="1" applyProtection="1">
      <protection locked="0"/>
    </xf>
    <xf numFmtId="0" fontId="0" fillId="5" borderId="0" xfId="0" applyFill="1" applyProtection="1">
      <protection locked="0"/>
    </xf>
    <xf numFmtId="0" fontId="0" fillId="5" borderId="10" xfId="0" applyFill="1" applyBorder="1" applyProtection="1">
      <protection locked="0"/>
    </xf>
    <xf numFmtId="0" fontId="0" fillId="5" borderId="1" xfId="0" applyFill="1" applyBorder="1" applyProtection="1">
      <protection locked="0"/>
    </xf>
    <xf numFmtId="0" fontId="0" fillId="5" borderId="2" xfId="0" applyFill="1" applyBorder="1" applyProtection="1">
      <protection locked="0"/>
    </xf>
    <xf numFmtId="0" fontId="0" fillId="0" borderId="0" xfId="0" applyFill="1" applyBorder="1" applyAlignment="1">
      <alignment/>
    </xf>
    <xf numFmtId="0" fontId="10" fillId="0" borderId="0" xfId="0" applyFont="1" applyBorder="1"/>
    <xf numFmtId="0" fontId="11" fillId="0" borderId="0" xfId="0" applyFont="1" applyFill="1" applyBorder="1" applyAlignment="1">
      <alignment horizontal="centerContinuous"/>
    </xf>
    <xf numFmtId="0" fontId="11" fillId="0" borderId="0" xfId="0" applyFont="1" applyFill="1" applyBorder="1" applyAlignment="1">
      <alignment horizontal="center"/>
    </xf>
    <xf numFmtId="165" fontId="0" fillId="0" borderId="9" xfId="0" applyNumberFormat="1" applyBorder="1" applyAlignment="1">
      <alignment horizontal="left"/>
    </xf>
    <xf numFmtId="165" fontId="0" fillId="0" borderId="3" xfId="0" applyNumberFormat="1" applyBorder="1" applyAlignment="1">
      <alignment horizontal="left"/>
    </xf>
    <xf numFmtId="2" fontId="0" fillId="0" borderId="0" xfId="0" applyNumberFormat="1" applyAlignment="1">
      <alignment horizontal="right"/>
    </xf>
    <xf numFmtId="2" fontId="0" fillId="0" borderId="0" xfId="0" applyNumberFormat="1" applyAlignment="1">
      <alignment horizontal="center"/>
    </xf>
    <xf numFmtId="0" fontId="9" fillId="6" borderId="6" xfId="0" applyFont="1" applyFill="1" applyBorder="1" applyAlignment="1">
      <alignment horizontal="center"/>
    </xf>
    <xf numFmtId="0" fontId="0" fillId="0" borderId="0" xfId="0" applyAlignment="1">
      <alignment horizontal="right"/>
    </xf>
    <xf numFmtId="0" fontId="9" fillId="6" borderId="7" xfId="0" applyFont="1" applyFill="1" applyBorder="1" applyAlignment="1">
      <alignment horizontal="center"/>
    </xf>
    <xf numFmtId="2" fontId="0" fillId="0" borderId="1" xfId="0" applyNumberFormat="1" applyBorder="1" applyAlignment="1">
      <alignment horizontal="center"/>
    </xf>
    <xf numFmtId="2" fontId="0" fillId="0" borderId="1" xfId="0" applyNumberFormat="1" applyBorder="1" applyAlignment="1">
      <alignment horizontal="right"/>
    </xf>
    <xf numFmtId="2" fontId="0" fillId="0" borderId="1" xfId="0" applyNumberFormat="1" applyBorder="1" applyAlignment="1">
      <alignment horizontal="left"/>
    </xf>
    <xf numFmtId="0" fontId="0" fillId="0" borderId="0" xfId="0" applyAlignment="1">
      <alignment horizontal="right"/>
    </xf>
    <xf numFmtId="0" fontId="0" fillId="4" borderId="2" xfId="0" applyFill="1" applyBorder="1" applyAlignment="1" applyProtection="1">
      <alignment horizontal="center"/>
      <protection locked="0"/>
    </xf>
    <xf numFmtId="0" fontId="7" fillId="0" borderId="0" xfId="0" applyFont="1" applyAlignment="1">
      <alignment horizontal="center"/>
    </xf>
    <xf numFmtId="0" fontId="0" fillId="0" borderId="10" xfId="0" applyBorder="1" applyAlignment="1">
      <alignment horizontal="center"/>
    </xf>
    <xf numFmtId="2" fontId="0" fillId="0" borderId="10" xfId="0" applyNumberFormat="1" applyBorder="1" applyAlignment="1">
      <alignment horizontal="center"/>
    </xf>
    <xf numFmtId="0" fontId="9" fillId="6" borderId="0" xfId="0" applyFont="1" applyFill="1" applyBorder="1" applyAlignment="1">
      <alignment horizontal="center"/>
    </xf>
    <xf numFmtId="0" fontId="3" fillId="0" borderId="0" xfId="0" applyFont="1" applyBorder="1"/>
    <xf numFmtId="164" fontId="0" fillId="0" borderId="0" xfId="0" applyNumberFormat="1"/>
    <xf numFmtId="0" fontId="0" fillId="6" borderId="2" xfId="0" applyFill="1" applyBorder="1" applyProtection="1">
      <protection/>
    </xf>
    <xf numFmtId="0" fontId="0" fillId="6" borderId="0" xfId="0" applyFill="1" applyProtection="1">
      <protection/>
    </xf>
    <xf numFmtId="0" fontId="0" fillId="6" borderId="10" xfId="0" applyFill="1" applyBorder="1" applyProtection="1">
      <protection/>
    </xf>
    <xf numFmtId="0" fontId="0" fillId="7" borderId="0" xfId="0" applyFill="1"/>
    <xf numFmtId="0" fontId="0" fillId="7" borderId="10" xfId="0" applyFill="1" applyBorder="1"/>
    <xf numFmtId="0" fontId="10" fillId="7" borderId="10" xfId="0" applyFont="1" applyFill="1" applyBorder="1" applyAlignment="1">
      <alignment horizontal="center"/>
    </xf>
    <xf numFmtId="0" fontId="0" fillId="7" borderId="10" xfId="0" applyFill="1" applyBorder="1" applyAlignment="1">
      <alignment horizontal="center"/>
    </xf>
    <xf numFmtId="0" fontId="2" fillId="7" borderId="10" xfId="0" applyFont="1" applyFill="1" applyBorder="1" applyAlignment="1">
      <alignment horizontal="center"/>
    </xf>
    <xf numFmtId="0" fontId="0" fillId="6" borderId="1" xfId="0" applyFill="1" applyBorder="1" applyProtection="1">
      <protection/>
    </xf>
    <xf numFmtId="0" fontId="0" fillId="3" borderId="11" xfId="0" applyFill="1" applyBorder="1" applyAlignment="1">
      <alignment horizontal="center"/>
    </xf>
    <xf numFmtId="0" fontId="0" fillId="3" borderId="10" xfId="0" applyFill="1" applyBorder="1" applyAlignment="1">
      <alignment horizontal="center"/>
    </xf>
    <xf numFmtId="0" fontId="0" fillId="3" borderId="10" xfId="0" applyFill="1" applyBorder="1" applyAlignment="1">
      <alignment horizontal="right"/>
    </xf>
    <xf numFmtId="0" fontId="0" fillId="3" borderId="10" xfId="0" applyFill="1" applyBorder="1"/>
    <xf numFmtId="0" fontId="0" fillId="3" borderId="12" xfId="0" applyFill="1" applyBorder="1"/>
    <xf numFmtId="0" fontId="9" fillId="6" borderId="0" xfId="0" applyFont="1" applyFill="1"/>
    <xf numFmtId="2" fontId="0" fillId="0" borderId="0" xfId="0" applyNumberFormat="1" applyBorder="1"/>
    <xf numFmtId="0" fontId="10" fillId="0" borderId="0" xfId="0" applyFont="1" applyAlignment="1">
      <alignment wrapText="1"/>
    </xf>
    <xf numFmtId="0" fontId="0" fillId="4" borderId="1" xfId="0" applyFill="1" applyBorder="1" applyAlignment="1" applyProtection="1">
      <alignment/>
      <protection locked="0"/>
    </xf>
    <xf numFmtId="0" fontId="0" fillId="4" borderId="2" xfId="0" applyFill="1" applyBorder="1" applyAlignment="1" applyProtection="1">
      <alignment/>
      <protection locked="0"/>
    </xf>
    <xf numFmtId="0" fontId="12" fillId="0" borderId="0" xfId="0" applyFont="1"/>
    <xf numFmtId="0" fontId="13" fillId="0" borderId="0" xfId="0" applyFont="1" applyAlignment="1">
      <alignment/>
    </xf>
    <xf numFmtId="0" fontId="16" fillId="0" borderId="0" xfId="0" applyFont="1" applyAlignment="1">
      <alignment/>
    </xf>
    <xf numFmtId="0" fontId="16" fillId="0" borderId="0" xfId="0" applyFont="1" applyAlignment="1">
      <alignment horizontal="left" indent="4"/>
    </xf>
    <xf numFmtId="0" fontId="19" fillId="0" borderId="0" xfId="0" applyFont="1" applyAlignment="1">
      <alignment horizontal="left" vertical="top"/>
    </xf>
    <xf numFmtId="0" fontId="16" fillId="0" borderId="0" xfId="0" applyFont="1" applyAlignment="1">
      <alignment horizontal="left" vertical="top"/>
    </xf>
    <xf numFmtId="0" fontId="16" fillId="0" borderId="0" xfId="0" applyFont="1" applyAlignment="1">
      <alignment horizontal="left" vertical="top" indent="3"/>
    </xf>
    <xf numFmtId="0" fontId="22" fillId="0" borderId="0" xfId="0" applyFont="1" applyAlignment="1">
      <alignment horizontal="left" vertical="top" indent="1"/>
    </xf>
    <xf numFmtId="0" fontId="13" fillId="0" borderId="0" xfId="0" applyFont="1" applyAlignment="1">
      <alignment horizontal="left" vertical="top"/>
    </xf>
    <xf numFmtId="0" fontId="0" fillId="0" borderId="0" xfId="0" applyAlignment="1">
      <alignment horizontal="left" vertical="top"/>
    </xf>
    <xf numFmtId="0" fontId="16" fillId="0" borderId="0" xfId="0" applyFont="1" applyAlignment="1">
      <alignment horizontal="left" vertical="top" indent="1"/>
    </xf>
    <xf numFmtId="0" fontId="23" fillId="0" borderId="0" xfId="0" applyFont="1" applyAlignment="1">
      <alignment horizontal="left" vertical="top" indent="1"/>
    </xf>
    <xf numFmtId="0" fontId="7" fillId="0" borderId="0" xfId="0" applyFont="1" applyAlignment="1">
      <alignment horizontal="center"/>
    </xf>
    <xf numFmtId="0" fontId="0" fillId="0" borderId="0" xfId="0" applyAlignment="1">
      <alignment horizontal="righ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10" fillId="0" borderId="0" xfId="0" applyFont="1" applyAlignment="1">
      <alignment horizontal="center" wrapText="1"/>
    </xf>
    <xf numFmtId="0" fontId="0" fillId="7" borderId="16" xfId="0" applyFill="1" applyBorder="1" applyAlignment="1">
      <alignment horizontal="right"/>
    </xf>
    <xf numFmtId="0" fontId="0" fillId="7" borderId="0" xfId="0" applyFill="1" applyAlignment="1">
      <alignment horizontal="right"/>
    </xf>
    <xf numFmtId="0" fontId="0" fillId="6" borderId="1" xfId="0" applyFill="1" applyBorder="1" applyAlignment="1" applyProtection="1">
      <alignment horizontal="center"/>
      <protection/>
    </xf>
    <xf numFmtId="0" fontId="6" fillId="3" borderId="17" xfId="0" applyFont="1" applyFill="1" applyBorder="1" applyAlignment="1">
      <alignment horizontal="center"/>
    </xf>
    <xf numFmtId="0" fontId="6" fillId="3" borderId="2" xfId="0" applyFont="1" applyFill="1" applyBorder="1" applyAlignment="1">
      <alignment horizontal="center"/>
    </xf>
    <xf numFmtId="0" fontId="6" fillId="3" borderId="18" xfId="0" applyFont="1" applyFill="1" applyBorder="1" applyAlignment="1">
      <alignment horizontal="center"/>
    </xf>
    <xf numFmtId="0" fontId="0" fillId="6" borderId="2" xfId="0" applyFill="1" applyBorder="1" applyAlignment="1" applyProtection="1">
      <alignment horizontal="center"/>
      <protection/>
    </xf>
    <xf numFmtId="0" fontId="0" fillId="3" borderId="8" xfId="0" applyFill="1" applyBorder="1" applyAlignment="1">
      <alignment horizontal="center"/>
    </xf>
    <xf numFmtId="0" fontId="31" fillId="0" borderId="0" xfId="0" applyFont="1" applyAlignment="1">
      <alignment horizontal="left"/>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9">
    <dxf>
      <font>
        <b/>
        <i val="0"/>
        <color rgb="FF00B050"/>
      </font>
    </dxf>
    <dxf>
      <font>
        <b/>
        <i val="0"/>
        <color rgb="FFFF0000"/>
      </font>
    </dxf>
    <dxf>
      <font>
        <b/>
        <i val="0"/>
        <color rgb="FFFF0000"/>
      </font>
    </dxf>
    <dxf>
      <font>
        <b/>
        <i val="0"/>
        <color rgb="FFFF0000"/>
      </font>
    </dxf>
    <dxf>
      <font>
        <b/>
        <i val="0"/>
        <color rgb="FF00B050"/>
      </font>
      <fill>
        <patternFill>
          <bgColor rgb="FF66FF33"/>
        </patternFill>
      </fill>
    </dxf>
    <dxf>
      <font>
        <b/>
        <i val="0"/>
        <color rgb="FFFF0000"/>
      </font>
      <fill>
        <patternFill>
          <bgColor theme="5" tint="0.59996002912521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1"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calcChain" Target="calcChain.xml" /><Relationship Id="rId5"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u="none" baseline="0"/>
              <a:t>Scatter Plot</a:t>
            </a:r>
          </a:p>
        </c:rich>
      </c:tx>
      <c:layout>
        <c:manualLayout>
          <c:xMode val="edge"/>
          <c:yMode val="edge"/>
          <c:x val="0.4115"/>
          <c:y val="0.01925"/>
        </c:manualLayout>
      </c:layout>
      <c:overlay val="1"/>
      <c:spPr>
        <a:noFill/>
        <a:ln>
          <a:noFill/>
        </a:ln>
      </c:spPr>
    </c:title>
    <c:autoTitleDeleted val="0"/>
    <c:plotArea>
      <c:layout/>
      <c:scatterChart>
        <c:scatterStyle val="lineMarker"/>
        <c:varyColors val="0"/>
        <c:ser>
          <c:idx val="0"/>
          <c:order val="0"/>
          <c:tx>
            <c:v>X-Y</c:v>
          </c:tx>
          <c:spPr>
            <a:ln w="28575">
              <a:noFill/>
            </a:ln>
          </c:spPr>
          <c:marker>
            <c:symbol val="circle"/>
            <c:size val="5"/>
            <c:spPr>
              <a:solidFill>
                <a:schemeClr val="tx1"/>
              </a:solidFill>
              <a:ln w="9525">
                <a:noFill/>
              </a:ln>
            </c:spPr>
          </c:marker>
          <c:dLbls>
            <c:numFmt formatCode="General" sourceLinked="1"/>
            <c:showLegendKey val="0"/>
            <c:showVal val="0"/>
            <c:showCatName val="0"/>
            <c:showSerName val="0"/>
            <c:showPercent val="0"/>
            <c:showBubbleSize val="0"/>
            <c:showLeaderLines val="0"/>
          </c:dLbls>
          <c:trendline>
            <c:spPr>
              <a:ln w="9525"/>
            </c:spPr>
            <c:trendlineType val="linear"/>
            <c:forward val="10"/>
            <c:backward val="10"/>
            <c:intercept val="0"/>
            <c:dispRSqr val="0"/>
            <c:dispEq val="0"/>
          </c:trendline>
          <c:xVal>
            <c:numRef>
              <c:f>'Method Comparison'!$B$12:$B$31</c:f>
              <c:numCache/>
            </c:numRef>
          </c:xVal>
          <c:yVal>
            <c:numRef>
              <c:f>'Method Comparison'!$C$12:$C$31</c:f>
              <c:numCache/>
            </c:numRef>
          </c:yVal>
          <c:smooth val="0"/>
          <c:extLst>
            <c:ext xmlns:c16="http://schemas.microsoft.com/office/drawing/2014/chart" uri="{C3380CC4-5D6E-409C-BE32-E72D297353CC}">
              <c16:uniqueId val="{00000000-13E1-4767-9016-16BB24C71CF4}"/>
            </c:ext>
          </c:extLst>
        </c:ser>
        <c:ser>
          <c:idx val="1"/>
          <c:order val="1"/>
          <c:tx>
            <c:v>1:1</c:v>
          </c:tx>
          <c:spPr>
            <a:ln w="28575" cmpd="sng">
              <a:solidFill>
                <a:schemeClr val="tx2">
                  <a:lumMod val="40000"/>
                  <a:lumOff val="60000"/>
                </a:schemeClr>
              </a:solidFill>
              <a:prstDash val="sysDot"/>
            </a:ln>
          </c:spPr>
          <c:marker>
            <c:symbol val="none"/>
          </c:marker>
          <c:dLbls>
            <c:numFmt formatCode="General" sourceLinked="1"/>
            <c:showLegendKey val="0"/>
            <c:showVal val="0"/>
            <c:showCatName val="0"/>
            <c:showSerName val="0"/>
            <c:showPercent val="0"/>
            <c:showBubbleSize val="0"/>
            <c:showLeaderLines val="0"/>
          </c:dLbls>
          <c:trendline>
            <c:spPr>
              <a:ln w="9525" cap="flat" cmpd="sng">
                <a:solidFill>
                  <a:schemeClr val="accent1">
                    <a:lumMod val="60000"/>
                    <a:lumOff val="40000"/>
                  </a:schemeClr>
                </a:solidFill>
                <a:prstDash val="sysDot"/>
              </a:ln>
            </c:spPr>
            <c:trendlineType val="linear"/>
            <c:forward val="10"/>
            <c:backward val="10"/>
            <c:intercept val="0"/>
            <c:dispRSqr val="0"/>
            <c:dispEq val="0"/>
          </c:trendline>
          <c:xVal>
            <c:numRef>
              <c:f>'Method Comparison'!$B$12:$B$31</c:f>
              <c:numCache/>
            </c:numRef>
          </c:xVal>
          <c:yVal>
            <c:numRef>
              <c:f>'Method Comparison'!$B$12:$B$31</c:f>
              <c:numCache/>
            </c:numRef>
          </c:yVal>
          <c:smooth val="0"/>
          <c:extLst>
            <c:ext xmlns:c16="http://schemas.microsoft.com/office/drawing/2014/chart" uri="{C3380CC4-5D6E-409C-BE32-E72D297353CC}">
              <c16:uniqueId val="{00000001-13E1-4767-9016-16BB24C71CF4}"/>
            </c:ext>
          </c:extLst>
        </c:ser>
        <c:ser>
          <c:idx val="3"/>
          <c:order val="2"/>
          <c:tx>
            <c:v>Allowable Error</c:v>
          </c:tx>
          <c:spPr>
            <a:ln w="28575" cmpd="sng">
              <a:solidFill>
                <a:srgbClr val="FF0000"/>
              </a:solidFill>
              <a:prstDash val="sysDot"/>
            </a:ln>
          </c:spPr>
          <c:marker>
            <c:symbol val="none"/>
          </c:marker>
          <c:dLbls>
            <c:numFmt formatCode="General" sourceLinked="1"/>
            <c:showLegendKey val="0"/>
            <c:showVal val="0"/>
            <c:showCatName val="0"/>
            <c:showSerName val="0"/>
            <c:showPercent val="0"/>
            <c:showBubbleSize val="0"/>
            <c:showLeaderLines val="0"/>
          </c:dLbls>
          <c:trendline>
            <c:spPr>
              <a:ln w="9525" cap="flat" cmpd="sng">
                <a:solidFill>
                  <a:srgbClr val="FF0000"/>
                </a:solidFill>
                <a:prstDash val="sysDot"/>
              </a:ln>
            </c:spPr>
            <c:trendlineType val="linear"/>
            <c:forward val="10"/>
            <c:backward val="10"/>
            <c:intercept val="0"/>
            <c:dispRSqr val="0"/>
            <c:dispEq val="0"/>
          </c:trendline>
          <c:xVal>
            <c:numRef>
              <c:f>'Method Comparison'!$B$12:$B$31</c:f>
              <c:numCache/>
            </c:numRef>
          </c:xVal>
          <c:yVal>
            <c:numRef>
              <c:f>'Method Comparison'!$F$12:$F$31</c:f>
              <c:numCache/>
            </c:numRef>
          </c:yVal>
          <c:smooth val="0"/>
          <c:extLst>
            <c:ext xmlns:c16="http://schemas.microsoft.com/office/drawing/2014/chart" uri="{C3380CC4-5D6E-409C-BE32-E72D297353CC}">
              <c16:uniqueId val="{00000002-13E1-4767-9016-16BB24C71CF4}"/>
            </c:ext>
          </c:extLst>
        </c:ser>
        <c:ser>
          <c:idx val="4"/>
          <c:order val="3"/>
          <c:tx>
            <c:v>Allowable Error</c:v>
          </c:tx>
          <c:spPr>
            <a:ln w="28575" cmpd="sng">
              <a:solidFill>
                <a:srgbClr val="FF0000"/>
              </a:solidFill>
              <a:prstDash val="sysDot"/>
            </a:ln>
          </c:spPr>
          <c:marker>
            <c:symbol val="none"/>
          </c:marker>
          <c:dLbls>
            <c:numFmt formatCode="General" sourceLinked="1"/>
            <c:showLegendKey val="0"/>
            <c:showVal val="0"/>
            <c:showCatName val="0"/>
            <c:showSerName val="0"/>
            <c:showPercent val="0"/>
            <c:showBubbleSize val="0"/>
            <c:showLeaderLines val="0"/>
          </c:dLbls>
          <c:trendline>
            <c:spPr>
              <a:ln w="9525" cap="flat" cmpd="sng">
                <a:solidFill>
                  <a:srgbClr val="FF0000"/>
                </a:solidFill>
                <a:prstDash val="sysDot"/>
              </a:ln>
            </c:spPr>
            <c:trendlineType val="linear"/>
            <c:forward val="10"/>
            <c:backward val="10"/>
            <c:dispRSqr val="0"/>
            <c:dispEq val="0"/>
          </c:trendline>
          <c:xVal>
            <c:numRef>
              <c:f>'Method Comparison'!$B$12:$B$31</c:f>
              <c:numCache/>
            </c:numRef>
          </c:xVal>
          <c:yVal>
            <c:numRef>
              <c:f>'Method Comparison'!$G$12:$G$31</c:f>
              <c:numCache/>
            </c:numRef>
          </c:yVal>
          <c:smooth val="0"/>
          <c:extLst>
            <c:ext xmlns:c16="http://schemas.microsoft.com/office/drawing/2014/chart" uri="{C3380CC4-5D6E-409C-BE32-E72D297353CC}">
              <c16:uniqueId val="{00000003-13E1-4767-9016-16BB24C71CF4}"/>
            </c:ext>
          </c:extLst>
        </c:ser>
        <c:axId val="29643603"/>
        <c:axId val="23071513"/>
      </c:scatterChart>
      <c:valAx>
        <c:axId val="29643603"/>
        <c:scaling>
          <c:orientation val="minMax"/>
        </c:scaling>
        <c:delete val="0"/>
        <c:axPos val="b"/>
        <c:numFmt formatCode="General" sourceLinked="1"/>
        <c:majorTickMark val="out"/>
        <c:minorTickMark val="none"/>
        <c:tickLblPos val="nextTo"/>
        <c:spPr>
          <a:ln w="9525" cap="flat" cmpd="sng"/>
        </c:spPr>
        <c:txPr>
          <a:bodyPr vert="horz" rot="0"/>
          <a:lstStyle/>
          <a:p>
            <a:pPr>
              <a:defRPr lang="en-US" sz="1000" b="0" i="0" u="none" baseline="0">
                <a:solidFill>
                  <a:srgbClr val="000000"/>
                </a:solidFill>
                <a:latin typeface="Calibri"/>
                <a:ea typeface="Calibri"/>
                <a:cs typeface="Calibri"/>
              </a:defRPr>
            </a:pPr>
          </a:p>
        </c:txPr>
        <c:crossAx val="23071513"/>
        <c:crosses val="autoZero"/>
        <c:crossBetween val="midCat"/>
      </c:valAx>
      <c:valAx>
        <c:axId val="23071513"/>
        <c:scaling>
          <c:orientation val="minMax"/>
        </c:scaling>
        <c:delete val="0"/>
        <c:axPos val="l"/>
        <c:majorGridlines>
          <c:spPr>
            <a:ln w="9525" cap="flat" cmpd="sng">
              <a:solidFill>
                <a:schemeClr val="bg1"/>
              </a:solidFill>
            </a:ln>
          </c:spPr>
        </c:majorGridlines>
        <c:numFmt formatCode="General" sourceLinked="1"/>
        <c:majorTickMark val="out"/>
        <c:minorTickMark val="none"/>
        <c:tickLblPos val="nextTo"/>
        <c:spPr>
          <a:ln w="9525" cap="flat" cmpd="sng"/>
        </c:spPr>
        <c:crossAx val="29643603"/>
        <c:crosses val="autoZero"/>
        <c:crossBetween val="midCat"/>
      </c:valAx>
    </c:plotArea>
    <c:legend>
      <c:legendPos val="r"/>
      <c:legendEntry>
        <c:idx val="2"/>
        <c:delete val="1"/>
      </c:legendEntry>
      <c:legendEntry>
        <c:idx val="5"/>
        <c:delete val="1"/>
      </c:legendEntry>
      <c:legendEntry>
        <c:idx val="6"/>
        <c:delete val="1"/>
      </c:legendEntry>
      <c:legendEntry>
        <c:idx val="7"/>
        <c:delete val="1"/>
      </c:legendEntry>
      <c:layout>
        <c:manualLayout>
          <c:xMode val="edge"/>
          <c:yMode val="edge"/>
          <c:x val="0.15575"/>
          <c:y val="0.091"/>
          <c:w val="0.2305"/>
          <c:h val="0.25"/>
        </c:manualLayout>
      </c:layout>
      <c:overlay val="1"/>
    </c:legend>
    <c:plotVisOnly val="1"/>
    <c:dispBlanksAs val="gap"/>
    <c:showDLblsOverMax val="0"/>
  </c:chart>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u="none" baseline="0"/>
              <a:t>Error Index</a:t>
            </a:r>
          </a:p>
        </c:rich>
      </c:tx>
      <c:layout/>
      <c:overlay val="0"/>
      <c:spPr>
        <a:noFill/>
        <a:ln>
          <a:noFill/>
        </a:ln>
      </c:spPr>
    </c:title>
    <c:autoTitleDeleted val="0"/>
    <c:plotArea>
      <c:layout/>
      <c:barChart>
        <c:barDir val="col"/>
        <c:grouping val="clustered"/>
        <c:varyColors val="0"/>
        <c:ser>
          <c:idx val="1"/>
          <c:order val="0"/>
          <c:spPr>
            <a:solidFill>
              <a:schemeClr val="accent1"/>
            </a:solidFill>
          </c:spPr>
          <c:invertIfNegative val="0"/>
          <c:dLbls>
            <c:numFmt formatCode="General" sourceLinked="1"/>
            <c:showLegendKey val="0"/>
            <c:showVal val="0"/>
            <c:showCatName val="0"/>
            <c:showSerName val="0"/>
            <c:showPercent val="0"/>
            <c:showBubbleSize val="0"/>
            <c:showLeaderLines val="0"/>
          </c:dLbls>
          <c:val>
            <c:numRef>
              <c:f>'Method Comparison'!$E$12:$E$31</c:f>
              <c:numCache/>
            </c:numRef>
          </c:val>
          <c:extLst>
            <c:ext xmlns:c16="http://schemas.microsoft.com/office/drawing/2014/chart" uri="{C3380CC4-5D6E-409C-BE32-E72D297353CC}">
              <c16:uniqueId val="{00000000-03B5-4C2C-8564-F6DACF26F60A}"/>
            </c:ext>
          </c:extLst>
        </c:ser>
        <c:axId val="48339635"/>
        <c:axId val="43736051"/>
      </c:barChart>
      <c:catAx>
        <c:axId val="48339635"/>
        <c:scaling>
          <c:orientation val="minMax"/>
        </c:scaling>
        <c:delete val="0"/>
        <c:axPos val="b"/>
        <c:numFmt formatCode="General" sourceLinked="1"/>
        <c:majorTickMark val="out"/>
        <c:minorTickMark val="none"/>
        <c:tickLblPos val="nextTo"/>
        <c:spPr>
          <a:ln w="9525" cap="flat" cmpd="sng"/>
        </c:spPr>
        <c:crossAx val="43736051"/>
        <c:crossesAt val="0"/>
        <c:auto val="1"/>
        <c:lblOffset val="100"/>
        <c:noMultiLvlLbl val="0"/>
      </c:catAx>
      <c:valAx>
        <c:axId val="43736051"/>
        <c:scaling>
          <c:orientation val="minMax"/>
          <c:max val="2"/>
          <c:min val="-2"/>
        </c:scaling>
        <c:delete val="0"/>
        <c:axPos val="l"/>
        <c:majorGridlines/>
        <c:numFmt formatCode="General" sourceLinked="1"/>
        <c:majorTickMark val="out"/>
        <c:minorTickMark val="none"/>
        <c:tickLblPos val="nextTo"/>
        <c:spPr>
          <a:ln w="9525" cap="flat" cmpd="sng"/>
        </c:spPr>
        <c:crossAx val="48339635"/>
        <c:crosses val="autoZero"/>
        <c:crossBetween val="between"/>
      </c:valAx>
    </c:plotArea>
    <c:plotVisOnly val="1"/>
    <c:dispBlanksAs val="gap"/>
    <c:showDLblsOverMax val="0"/>
  </c:chart>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sz="1000" b="1" i="0" u="none" baseline="0">
                <a:solidFill>
                  <a:srgbClr val="000000"/>
                </a:solidFill>
                <a:latin typeface="Arial"/>
                <a:ea typeface="Arial"/>
                <a:cs typeface="Arial"/>
              </a:rPr>
              <a:t>Scatter Plot</a:t>
            </a:r>
          </a:p>
        </c:rich>
      </c:tx>
      <c:layout>
        <c:manualLayout>
          <c:xMode val="edge"/>
          <c:yMode val="edge"/>
          <c:x val="0.39725"/>
          <c:y val="0.0355"/>
        </c:manualLayout>
      </c:layout>
      <c:overlay val="0"/>
      <c:spPr>
        <a:noFill/>
        <a:ln w="25400">
          <a:noFill/>
        </a:ln>
      </c:spPr>
    </c:title>
    <c:autoTitleDeleted val="0"/>
    <c:plotArea>
      <c:layout>
        <c:manualLayout>
          <c:layoutTarget val="inner"/>
          <c:xMode val="edge"/>
          <c:yMode val="edge"/>
          <c:x val="0.15"/>
          <c:y val="0.04725"/>
          <c:w val="0.78675"/>
          <c:h val="0.76125"/>
        </c:manualLayout>
      </c:layout>
      <c:scatterChart>
        <c:scatterStyle val="lineMarker"/>
        <c:varyColors val="0"/>
        <c:ser>
          <c:idx val="0"/>
          <c:order val="0"/>
          <c:tx>
            <c:v>X-Y</c:v>
          </c:tx>
          <c:spPr>
            <a:ln w="15875">
              <a:noFill/>
            </a:ln>
          </c:spPr>
          <c:marker>
            <c:symbol val="circle"/>
            <c:size val="3"/>
            <c:spPr>
              <a:solidFill>
                <a:schemeClr val="tx1"/>
              </a:solidFill>
              <a:ln w="9525">
                <a:noFill/>
              </a:ln>
            </c:spPr>
          </c:marker>
          <c:dLbls>
            <c:numFmt formatCode="General" sourceLinked="1"/>
            <c:showLegendKey val="0"/>
            <c:showVal val="0"/>
            <c:showCatName val="0"/>
            <c:showSerName val="0"/>
            <c:showPercent val="0"/>
            <c:showBubbleSize val="0"/>
            <c:showLeaderLines val="0"/>
          </c:dLbls>
          <c:trendline>
            <c:spPr>
              <a:ln w="9525"/>
            </c:spPr>
            <c:trendlineType val="linear"/>
            <c:dispRSqr val="0"/>
            <c:dispEq val="0"/>
          </c:trendline>
          <c:xVal>
            <c:numRef>
              <c:f>'Alt Method Comparison'!$B$12:$B$31</c:f>
              <c:numCache/>
            </c:numRef>
          </c:xVal>
          <c:yVal>
            <c:numRef>
              <c:f>'Alt Method Comparison'!$C$12:$C$31</c:f>
              <c:numCache/>
            </c:numRef>
          </c:yVal>
          <c:smooth val="0"/>
          <c:extLst>
            <c:ext xmlns:c16="http://schemas.microsoft.com/office/drawing/2014/chart" uri="{C3380CC4-5D6E-409C-BE32-E72D297353CC}">
              <c16:uniqueId val="{00000000-02C8-40BF-8B60-A41EAD8D803A}"/>
            </c:ext>
          </c:extLst>
        </c:ser>
        <c:ser>
          <c:idx val="1"/>
          <c:order val="1"/>
          <c:tx>
            <c:v>1:1 Line</c:v>
          </c:tx>
          <c:spPr>
            <a:ln w="28575" cmpd="sng">
              <a:solidFill>
                <a:srgbClr val="4F81BD">
                  <a:alpha val="50000"/>
                </a:srgbClr>
              </a:solidFill>
            </a:ln>
          </c:spPr>
          <c:marker>
            <c:symbol val="none"/>
          </c:marker>
          <c:dLbls>
            <c:numFmt formatCode="General" sourceLinked="1"/>
            <c:showLegendKey val="0"/>
            <c:showVal val="0"/>
            <c:showCatName val="0"/>
            <c:showSerName val="0"/>
            <c:showPercent val="0"/>
            <c:showBubbleSize val="0"/>
            <c:showLeaderLines val="0"/>
          </c:dLbls>
          <c:xVal>
            <c:numRef>
              <c:f>'Alt Method Comparison'!$B$12:$B$31</c:f>
              <c:numCache/>
            </c:numRef>
          </c:xVal>
          <c:yVal>
            <c:numRef>
              <c:f>'Alt Method Comparison'!$B$12:$B$31</c:f>
              <c:numCache/>
            </c:numRef>
          </c:yVal>
          <c:smooth val="0"/>
          <c:extLst>
            <c:ext xmlns:c16="http://schemas.microsoft.com/office/drawing/2014/chart" uri="{C3380CC4-5D6E-409C-BE32-E72D297353CC}">
              <c16:uniqueId val="{00000001-02C8-40BF-8B60-A41EAD8D803A}"/>
            </c:ext>
          </c:extLst>
        </c:ser>
        <c:ser>
          <c:idx val="2"/>
          <c:order val="2"/>
          <c:tx>
            <c:v>extend</c:v>
          </c:tx>
          <c:spPr>
            <a:ln w="28575" cmpd="sng">
              <a:solidFill>
                <a:srgbClr val="4F81BD">
                  <a:alpha val="50000"/>
                </a:srgbClr>
              </a:solidFill>
            </a:ln>
          </c:spPr>
          <c:marker>
            <c:symbol val="none"/>
          </c:marker>
          <c:dLbls>
            <c:numFmt formatCode="General" sourceLinked="1"/>
            <c:showLegendKey val="0"/>
            <c:showVal val="0"/>
            <c:showCatName val="0"/>
            <c:showSerName val="0"/>
            <c:showPercent val="0"/>
            <c:showBubbleSize val="0"/>
            <c:showLeaderLines val="0"/>
          </c:dLbls>
          <c:xVal>
            <c:numRef>
              <c:f>'Alt Method Comparison'!$F$12:$F$13</c:f>
              <c:numCache/>
            </c:numRef>
          </c:xVal>
          <c:yVal>
            <c:numRef>
              <c:f>'Alt Method Comparison'!$F$12:$F$13</c:f>
              <c:numCache/>
            </c:numRef>
          </c:yVal>
          <c:smooth val="0"/>
          <c:extLst>
            <c:ext xmlns:c16="http://schemas.microsoft.com/office/drawing/2014/chart" uri="{C3380CC4-5D6E-409C-BE32-E72D297353CC}">
              <c16:uniqueId val="{00000002-02C8-40BF-8B60-A41EAD8D803A}"/>
            </c:ext>
          </c:extLst>
        </c:ser>
        <c:ser>
          <c:idx val="4"/>
          <c:order val="3"/>
          <c:tx>
            <c:v>Allowable Error</c:v>
          </c:tx>
          <c:spPr>
            <a:ln w="28575" cmpd="sng">
              <a:solidFill>
                <a:srgbClr val="FF0000">
                  <a:alpha val="50000"/>
                </a:srgbClr>
              </a:solidFill>
              <a:prstDash val="sysDot"/>
            </a:ln>
          </c:spPr>
          <c:marker>
            <c:symbol val="none"/>
          </c:marker>
          <c:dLbls>
            <c:numFmt formatCode="General" sourceLinked="1"/>
            <c:showLegendKey val="0"/>
            <c:showVal val="0"/>
            <c:showCatName val="0"/>
            <c:showSerName val="0"/>
            <c:showPercent val="0"/>
            <c:showBubbleSize val="0"/>
            <c:showLeaderLines val="0"/>
          </c:dLbls>
          <c:xVal>
            <c:numRef>
              <c:f>'Alt Method Comparison'!$B$12:$B$31</c:f>
              <c:numCache/>
            </c:numRef>
          </c:xVal>
          <c:yVal>
            <c:numRef>
              <c:f>'Alt Method Comparison'!$B$40:$B$60</c:f>
              <c:numCache/>
            </c:numRef>
          </c:yVal>
          <c:smooth val="0"/>
          <c:extLst>
            <c:ext xmlns:c16="http://schemas.microsoft.com/office/drawing/2014/chart" uri="{C3380CC4-5D6E-409C-BE32-E72D297353CC}">
              <c16:uniqueId val="{00000003-02C8-40BF-8B60-A41EAD8D803A}"/>
            </c:ext>
          </c:extLst>
        </c:ser>
        <c:ser>
          <c:idx val="5"/>
          <c:order val="4"/>
          <c:tx>
            <c:v>Low bounds</c:v>
          </c:tx>
          <c:spPr>
            <a:ln w="28575" cmpd="sng">
              <a:solidFill>
                <a:srgbClr val="FF0000">
                  <a:alpha val="50000"/>
                </a:srgbClr>
              </a:solidFill>
              <a:prstDash val="sysDot"/>
            </a:ln>
          </c:spPr>
          <c:marker>
            <c:symbol val="none"/>
          </c:marker>
          <c:dLbls>
            <c:numFmt formatCode="General" sourceLinked="1"/>
            <c:showLegendKey val="0"/>
            <c:showVal val="0"/>
            <c:showCatName val="0"/>
            <c:showSerName val="0"/>
            <c:showPercent val="0"/>
            <c:showBubbleSize val="0"/>
            <c:showLeaderLines val="0"/>
          </c:dLbls>
          <c:xVal>
            <c:numRef>
              <c:f>'Alt Method Comparison'!$B$12:$B$31</c:f>
              <c:numCache/>
            </c:numRef>
          </c:xVal>
          <c:yVal>
            <c:numRef>
              <c:f>'Alt Method Comparison'!$C$40:$C$60</c:f>
              <c:numCache/>
            </c:numRef>
          </c:yVal>
          <c:smooth val="0"/>
          <c:extLst>
            <c:ext xmlns:c16="http://schemas.microsoft.com/office/drawing/2014/chart" uri="{C3380CC4-5D6E-409C-BE32-E72D297353CC}">
              <c16:uniqueId val="{00000004-02C8-40BF-8B60-A41EAD8D803A}"/>
            </c:ext>
          </c:extLst>
        </c:ser>
        <c:axId val="7621181"/>
        <c:axId val="13548265"/>
      </c:scatterChart>
      <c:valAx>
        <c:axId val="7621181"/>
        <c:scaling>
          <c:orientation val="minMax"/>
        </c:scaling>
        <c:delete val="0"/>
        <c:axPos val="b"/>
        <c:title>
          <c:tx>
            <c:strRef>
              <c:f>'Alt Method Comparison'!$J$6:$N$6</c:f>
            </c:strRef>
          </c:tx>
          <c:layout/>
          <c:overlay val="0"/>
          <c:spPr>
            <a:noFill/>
            <a:ln w="25400">
              <a:noFill/>
            </a:ln>
          </c:spPr>
          <c:txPr>
            <a:bodyPr vert="horz" rot="0"/>
            <a:lstStyle/>
            <a:p>
              <a:pPr>
                <a:defRPr lang="en-US" sz="600" b="1" i="0" u="none" baseline="0">
                  <a:solidFill>
                    <a:srgbClr val="000000"/>
                  </a:solidFill>
                  <a:latin typeface="Arial"/>
                  <a:ea typeface="Arial"/>
                  <a:cs typeface="Arial"/>
                </a:defRPr>
              </a:pPr>
            </a:p>
          </c:txPr>
        </c:title>
        <c:numFmt formatCode="General" sourceLinked="1"/>
        <c:majorTickMark val="out"/>
        <c:minorTickMark val="none"/>
        <c:tickLblPos val="nextTo"/>
        <c:spPr>
          <a:ln w="9525" cap="flat" cmpd="sng"/>
        </c:spPr>
        <c:txPr>
          <a:bodyPr vert="horz" rot="0"/>
          <a:lstStyle/>
          <a:p>
            <a:pPr>
              <a:defRPr lang="en-US" sz="575" b="0" i="0" u="none" baseline="0">
                <a:solidFill>
                  <a:srgbClr val="000000"/>
                </a:solidFill>
                <a:latin typeface="Arial"/>
                <a:ea typeface="Arial"/>
                <a:cs typeface="Arial"/>
              </a:defRPr>
            </a:pPr>
          </a:p>
        </c:txPr>
        <c:crossAx val="13548265"/>
        <c:crosses val="autoZero"/>
        <c:crossBetween val="midCat"/>
      </c:valAx>
      <c:valAx>
        <c:axId val="13548265"/>
        <c:scaling>
          <c:orientation val="minMax"/>
        </c:scaling>
        <c:delete val="0"/>
        <c:axPos val="l"/>
        <c:majorGridlines>
          <c:spPr>
            <a:ln w="0" cap="flat" cmpd="sng">
              <a:solidFill>
                <a:schemeClr val="bg1"/>
              </a:solidFill>
            </a:ln>
          </c:spPr>
        </c:majorGridlines>
        <c:numFmt formatCode="General" sourceLinked="1"/>
        <c:majorTickMark val="out"/>
        <c:minorTickMark val="none"/>
        <c:tickLblPos val="nextTo"/>
        <c:spPr>
          <a:ln w="9525" cap="flat" cmpd="sng"/>
        </c:spPr>
        <c:txPr>
          <a:bodyPr vert="horz" rot="0"/>
          <a:lstStyle/>
          <a:p>
            <a:pPr>
              <a:defRPr lang="en-US" sz="575" b="0" i="0" u="none" baseline="0">
                <a:solidFill>
                  <a:srgbClr val="000000"/>
                </a:solidFill>
                <a:latin typeface="Arial"/>
                <a:ea typeface="Arial"/>
                <a:cs typeface="Arial"/>
              </a:defRPr>
            </a:pPr>
          </a:p>
        </c:txPr>
        <c:crossAx val="7621181"/>
        <c:crosses val="autoZero"/>
        <c:crossBetween val="midCat"/>
      </c:valAx>
      <c:spPr>
        <a:noFill/>
        <a:ln w="25400">
          <a:noFill/>
        </a:ln>
      </c:spPr>
    </c:plotArea>
    <c:legend>
      <c:legendPos val="r"/>
      <c:legendEntry>
        <c:idx val="2"/>
        <c:delete val="1"/>
      </c:legendEntry>
      <c:legendEntry>
        <c:idx val="4"/>
        <c:delete val="1"/>
      </c:legendEntry>
      <c:layout>
        <c:manualLayout>
          <c:xMode val="edge"/>
          <c:yMode val="edge"/>
          <c:x val="0.1615"/>
          <c:y val="0.112"/>
          <c:w val="0.326"/>
          <c:h val="0.24575"/>
        </c:manualLayout>
      </c:layout>
      <c:overlay val="1"/>
    </c:legend>
    <c:plotVisOnly val="1"/>
    <c:dispBlanksAs val="gap"/>
    <c:showDLblsOverMax val="0"/>
  </c:chart>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vert="horz" rot="0"/>
          <a:lstStyle/>
          <a:p>
            <a:pPr algn="ctr">
              <a:defRPr/>
            </a:pPr>
            <a:r>
              <a:rPr lang="en-US" sz="875" b="1" i="0" u="none" baseline="0">
                <a:solidFill>
                  <a:srgbClr val="000000"/>
                </a:solidFill>
                <a:latin typeface="Arial"/>
                <a:ea typeface="Arial"/>
                <a:cs typeface="Arial"/>
              </a:rPr>
              <a:t>Bias</a:t>
            </a:r>
          </a:p>
        </c:rich>
      </c:tx>
      <c:layout>
        <c:manualLayout>
          <c:xMode val="edge"/>
          <c:yMode val="edge"/>
          <c:x val="0.46225"/>
          <c:y val="0.03575"/>
        </c:manualLayout>
      </c:layout>
      <c:overlay val="0"/>
      <c:spPr>
        <a:noFill/>
        <a:ln w="25400">
          <a:noFill/>
        </a:ln>
      </c:spPr>
    </c:title>
    <c:autoTitleDeleted val="0"/>
    <c:plotArea>
      <c:layout>
        <c:manualLayout>
          <c:layoutTarget val="inner"/>
          <c:xMode val="edge"/>
          <c:yMode val="edge"/>
          <c:x val="0.12975"/>
          <c:y val="0.19725"/>
          <c:w val="0.8135"/>
          <c:h val="0.62725"/>
        </c:manualLayout>
      </c:layout>
      <c:scatterChart>
        <c:scatterStyle val="lineMarker"/>
        <c:varyColors val="0"/>
        <c:ser>
          <c:idx val="0"/>
          <c:order val="0"/>
          <c:spPr>
            <a:ln w="28575">
              <a:noFill/>
            </a:ln>
          </c:spPr>
          <c:marker>
            <c:symbol val="diamond"/>
            <c:size val="5"/>
            <c:spPr>
              <a:solidFill>
                <a:srgbClr val="000080"/>
              </a:solidFill>
              <a:ln w="9525" cap="flat" cmpd="sng">
                <a:solidFill>
                  <a:srgbClr val="000080"/>
                </a:solidFill>
                <a:prstDash val="solid"/>
              </a:ln>
            </c:spPr>
          </c:marker>
          <c:dLbls>
            <c:numFmt formatCode="General" sourceLinked="1"/>
            <c:showLegendKey val="0"/>
            <c:showVal val="0"/>
            <c:showCatName val="0"/>
            <c:showSerName val="0"/>
            <c:showPercent val="0"/>
            <c:showBubbleSize val="0"/>
            <c:showLeaderLines val="0"/>
          </c:dLbls>
          <c:xVal>
            <c:numRef>
              <c:f>'Alt Method Comparison'!$B$12:$B$31</c:f>
              <c:numCache/>
            </c:numRef>
          </c:xVal>
          <c:yVal>
            <c:numRef>
              <c:f>'Alt Method Comparison'!$D$12:$D$31</c:f>
              <c:numCache/>
            </c:numRef>
          </c:yVal>
          <c:smooth val="0"/>
          <c:extLst>
            <c:ext xmlns:c16="http://schemas.microsoft.com/office/drawing/2014/chart" uri="{C3380CC4-5D6E-409C-BE32-E72D297353CC}">
              <c16:uniqueId val="{00000000-6CF0-49D4-966C-C7EAEBBA91CF}"/>
            </c:ext>
          </c:extLst>
        </c:ser>
        <c:axId val="31523768"/>
        <c:axId val="25528728"/>
      </c:scatterChart>
      <c:valAx>
        <c:axId val="31523768"/>
        <c:scaling>
          <c:orientation val="minMax"/>
        </c:scaling>
        <c:delete val="0"/>
        <c:axPos val="b"/>
        <c:title>
          <c:tx>
            <c:rich>
              <a:bodyPr vert="horz" rot="0"/>
              <a:lstStyle/>
              <a:p>
                <a:pPr algn="ctr">
                  <a:defRPr/>
                </a:pPr>
                <a:r>
                  <a:rPr lang="en-US" sz="800" b="1" i="0" u="none" baseline="0">
                    <a:solidFill>
                      <a:srgbClr val="000000"/>
                    </a:solidFill>
                    <a:latin typeface="Arial"/>
                    <a:ea typeface="Arial"/>
                    <a:cs typeface="Arial"/>
                  </a:rPr>
                  <a:t>Reference Method</a:t>
                </a:r>
              </a:p>
            </c:rich>
          </c:tx>
          <c:layout>
            <c:manualLayout>
              <c:xMode val="edge"/>
              <c:yMode val="edge"/>
              <c:x val="0.42425"/>
              <c:y val="0.8925"/>
            </c:manualLayout>
          </c:layout>
          <c:overlay val="0"/>
          <c:spPr>
            <a:noFill/>
            <a:ln w="25400">
              <a:noFill/>
            </a:ln>
          </c:spPr>
        </c:title>
        <c:numFmt formatCode="General" sourceLinked="1"/>
        <c:majorTickMark val="out"/>
        <c:minorTickMark val="none"/>
        <c:tickLblPos val="low"/>
        <c:spPr>
          <a:ln w="3175" cap="flat" cmpd="sng">
            <a:solidFill>
              <a:srgbClr val="000000"/>
            </a:solidFill>
            <a:prstDash val="solid"/>
          </a:ln>
        </c:spPr>
        <c:txPr>
          <a:bodyPr vert="horz" rot="0"/>
          <a:lstStyle/>
          <a:p>
            <a:pPr>
              <a:defRPr lang="en-US" sz="500" b="0" i="0" u="none" baseline="0">
                <a:solidFill>
                  <a:srgbClr val="000000"/>
                </a:solidFill>
                <a:latin typeface="Arial"/>
                <a:ea typeface="Arial"/>
                <a:cs typeface="Arial"/>
              </a:defRPr>
            </a:pPr>
          </a:p>
        </c:txPr>
        <c:crossAx val="25528728"/>
        <c:crossesAt val="0"/>
        <c:crossBetween val="midCat"/>
      </c:valAx>
      <c:valAx>
        <c:axId val="25528728"/>
        <c:scaling>
          <c:orientation val="minMax"/>
        </c:scaling>
        <c:delete val="0"/>
        <c:axPos val="l"/>
        <c:title>
          <c:tx>
            <c:rich>
              <a:bodyPr vert="horz" rot="-5400000"/>
              <a:lstStyle/>
              <a:p>
                <a:pPr algn="ctr">
                  <a:defRPr/>
                </a:pPr>
                <a:r>
                  <a:rPr lang="en-US" sz="800" b="1" i="0" u="none" baseline="0">
                    <a:solidFill>
                      <a:srgbClr val="000000"/>
                    </a:solidFill>
                    <a:latin typeface="Arial"/>
                    <a:ea typeface="Arial"/>
                    <a:cs typeface="Arial"/>
                  </a:rPr>
                  <a:t>Bias</a:t>
                </a:r>
              </a:p>
            </c:rich>
          </c:tx>
          <c:layout>
            <c:manualLayout>
              <c:xMode val="edge"/>
              <c:yMode val="edge"/>
              <c:x val="0.018"/>
              <c:y val="0.47425"/>
            </c:manualLayout>
          </c:layout>
          <c:overlay val="0"/>
          <c:spPr>
            <a:noFill/>
            <a:ln w="25400">
              <a:noFill/>
            </a:ln>
          </c:spPr>
        </c:title>
        <c:majorGridlines>
          <c:spPr>
            <a:ln w="3175" cap="flat" cmpd="sng">
              <a:solidFill>
                <a:srgbClr val="000000"/>
              </a:solidFill>
              <a:prstDash val="solid"/>
            </a:ln>
          </c:spPr>
        </c:majorGridlines>
        <c:numFmt formatCode="General" sourceLinked="1"/>
        <c:majorTickMark val="out"/>
        <c:minorTickMark val="none"/>
        <c:tickLblPos val="nextTo"/>
        <c:spPr>
          <a:ln w="3175" cap="flat" cmpd="sng">
            <a:solidFill>
              <a:srgbClr val="000000"/>
            </a:solidFill>
            <a:prstDash val="solid"/>
          </a:ln>
        </c:spPr>
        <c:txPr>
          <a:bodyPr vert="horz" rot="0"/>
          <a:lstStyle/>
          <a:p>
            <a:pPr>
              <a:defRPr lang="en-US" sz="500" b="0" i="0" u="none" baseline="0">
                <a:solidFill>
                  <a:srgbClr val="000000"/>
                </a:solidFill>
                <a:latin typeface="Arial"/>
                <a:ea typeface="Arial"/>
                <a:cs typeface="Arial"/>
              </a:defRPr>
            </a:pPr>
          </a:p>
        </c:txPr>
        <c:crossAx val="31523768"/>
        <c:crosses val="autoZero"/>
        <c:crossBetween val="midCat"/>
      </c:valAx>
      <c:spPr>
        <a:solidFill>
          <a:srgbClr val="C0C0C0"/>
        </a:solidFill>
        <a:ln w="12700" cap="flat" cmpd="sng">
          <a:solidFill>
            <a:srgbClr val="808080"/>
          </a:solidFill>
          <a:prstDash val="solid"/>
        </a:ln>
      </c:spPr>
    </c:plotArea>
    <c:plotVisOnly val="1"/>
    <c:dispBlanksAs val="gap"/>
    <c:showDLblsOverMax val="0"/>
  </c:chart>
  <c:spPr>
    <a:solidFill>
      <a:srgbClr val="FFFFFF"/>
    </a:solidFill>
    <a:ln w="3175" cap="flat" cmpd="sng">
      <a:solidFill>
        <a:srgbClr val="000000"/>
      </a:solidFill>
      <a:prstDash val="solid"/>
    </a:ln>
  </c:spPr>
  <c:txPr>
    <a:bodyPr vert="horz" rot="0"/>
    <a:lstStyle/>
    <a:p>
      <a:pPr>
        <a:defRPr lang="en-US" sz="500" b="0" i="0" u="none" baseline="0">
          <a:solidFill>
            <a:srgbClr val="000000"/>
          </a:solidFill>
          <a:latin typeface="Arial"/>
          <a:ea typeface="Arial"/>
          <a:cs typeface="Arial"/>
        </a:defRPr>
      </a:pPr>
    </a:p>
  </c:tx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175"/>
          <c:y val="0.0355"/>
        </c:manualLayout>
      </c:layout>
      <c:overlay val="0"/>
      <c:spPr>
        <a:noFill/>
        <a:ln w="25400">
          <a:noFill/>
        </a:ln>
      </c:spPr>
      <c:txPr>
        <a:bodyPr vert="horz" rot="0"/>
        <a:lstStyle/>
        <a:p>
          <a:pPr>
            <a:defRPr lang="en-US" sz="900" b="1" i="0" u="none" baseline="0">
              <a:solidFill>
                <a:srgbClr val="000000"/>
              </a:solidFill>
              <a:latin typeface="Arial"/>
              <a:ea typeface="Arial"/>
              <a:cs typeface="Arial"/>
            </a:defRPr>
          </a:pPr>
        </a:p>
      </c:txPr>
    </c:title>
    <c:autoTitleDeleted val="0"/>
    <c:plotArea>
      <c:layout>
        <c:manualLayout>
          <c:layoutTarget val="inner"/>
          <c:xMode val="edge"/>
          <c:yMode val="edge"/>
          <c:x val="0.1165"/>
          <c:y val="0.17075"/>
          <c:w val="0.828"/>
          <c:h val="0.65475"/>
        </c:manualLayout>
      </c:layout>
      <c:scatterChart>
        <c:scatterStyle val="lineMarker"/>
        <c:varyColors val="0"/>
        <c:ser>
          <c:idx val="0"/>
          <c:order val="0"/>
          <c:tx>
            <c:v>Percent Bias</c:v>
          </c:tx>
          <c:spPr>
            <a:ln w="28575">
              <a:noFill/>
            </a:ln>
          </c:spPr>
          <c:marker>
            <c:symbol val="diamond"/>
            <c:size val="5"/>
            <c:spPr>
              <a:solidFill>
                <a:srgbClr val="000080"/>
              </a:solidFill>
              <a:ln w="9525" cap="flat" cmpd="sng">
                <a:solidFill>
                  <a:srgbClr val="000080"/>
                </a:solidFill>
                <a:prstDash val="solid"/>
              </a:ln>
            </c:spPr>
          </c:marker>
          <c:dLbls>
            <c:numFmt formatCode="General" sourceLinked="1"/>
            <c:showLegendKey val="0"/>
            <c:showVal val="0"/>
            <c:showCatName val="0"/>
            <c:showSerName val="0"/>
            <c:showPercent val="0"/>
            <c:showBubbleSize val="0"/>
            <c:showLeaderLines val="0"/>
          </c:dLbls>
          <c:xVal>
            <c:numRef>
              <c:f>'Alt Method Comparison'!$B$12:$B$31</c:f>
              <c:numCache/>
            </c:numRef>
          </c:xVal>
          <c:yVal>
            <c:numRef>
              <c:f>'Alt Method Comparison'!$R$3:$R$22</c:f>
              <c:numCache/>
            </c:numRef>
          </c:yVal>
          <c:smooth val="0"/>
          <c:extLst>
            <c:ext xmlns:c16="http://schemas.microsoft.com/office/drawing/2014/chart" uri="{C3380CC4-5D6E-409C-BE32-E72D297353CC}">
              <c16:uniqueId val="{00000000-9676-44AA-B89B-1028CA6308D5}"/>
            </c:ext>
          </c:extLst>
        </c:ser>
        <c:axId val="5038840"/>
        <c:axId val="52219373"/>
      </c:scatterChart>
      <c:valAx>
        <c:axId val="5038840"/>
        <c:scaling>
          <c:orientation val="minMax"/>
        </c:scaling>
        <c:delete val="0"/>
        <c:axPos val="b"/>
        <c:title>
          <c:tx>
            <c:rich>
              <a:bodyPr vert="horz" rot="0"/>
              <a:lstStyle/>
              <a:p>
                <a:pPr algn="ctr">
                  <a:defRPr/>
                </a:pPr>
                <a:r>
                  <a:rPr lang="en-US" sz="525" b="1" i="0" u="none" baseline="0">
                    <a:solidFill>
                      <a:srgbClr val="000000"/>
                    </a:solidFill>
                    <a:latin typeface="Arial"/>
                    <a:ea typeface="Arial"/>
                    <a:cs typeface="Arial"/>
                  </a:rPr>
                  <a:t>Reference Method</a:t>
                </a:r>
              </a:p>
            </c:rich>
          </c:tx>
          <c:layout>
            <c:manualLayout>
              <c:xMode val="edge"/>
              <c:yMode val="edge"/>
              <c:x val="0.42075"/>
              <c:y val="0.89325"/>
            </c:manualLayout>
          </c:layout>
          <c:overlay val="0"/>
          <c:spPr>
            <a:noFill/>
            <a:ln w="25400">
              <a:noFill/>
            </a:ln>
          </c:spPr>
        </c:title>
        <c:numFmt formatCode="General" sourceLinked="1"/>
        <c:majorTickMark val="out"/>
        <c:minorTickMark val="none"/>
        <c:tickLblPos val="low"/>
        <c:spPr>
          <a:ln w="3175" cap="flat" cmpd="sng">
            <a:solidFill>
              <a:srgbClr val="000000"/>
            </a:solidFill>
            <a:prstDash val="solid"/>
          </a:ln>
        </c:spPr>
        <c:txPr>
          <a:bodyPr vert="horz" rot="0"/>
          <a:lstStyle/>
          <a:p>
            <a:pPr>
              <a:defRPr lang="en-US" sz="525" b="0" i="0" u="none" baseline="0">
                <a:solidFill>
                  <a:srgbClr val="000000"/>
                </a:solidFill>
                <a:latin typeface="Arial"/>
                <a:ea typeface="Arial"/>
                <a:cs typeface="Arial"/>
              </a:defRPr>
            </a:pPr>
          </a:p>
        </c:txPr>
        <c:crossAx val="52219373"/>
        <c:crosses val="autoZero"/>
        <c:crossBetween val="midCat"/>
      </c:valAx>
      <c:valAx>
        <c:axId val="52219373"/>
        <c:scaling>
          <c:orientation val="minMax"/>
        </c:scaling>
        <c:delete val="0"/>
        <c:axPos val="l"/>
        <c:title>
          <c:tx>
            <c:rich>
              <a:bodyPr vert="horz" rot="-5400000"/>
              <a:lstStyle/>
              <a:p>
                <a:pPr algn="ctr">
                  <a:defRPr/>
                </a:pPr>
                <a:r>
                  <a:rPr lang="en-US" sz="525" b="1" i="0" u="none" baseline="0">
                    <a:solidFill>
                      <a:srgbClr val="000000"/>
                    </a:solidFill>
                    <a:latin typeface="Arial"/>
                    <a:ea typeface="Arial"/>
                    <a:cs typeface="Arial"/>
                  </a:rPr>
                  <a:t>Percent Bias</a:t>
                </a:r>
              </a:p>
            </c:rich>
          </c:tx>
          <c:layout>
            <c:manualLayout>
              <c:xMode val="edge"/>
              <c:yMode val="edge"/>
              <c:x val="0.04225"/>
              <c:y val="0.395"/>
            </c:manualLayout>
          </c:layout>
          <c:overlay val="0"/>
          <c:spPr>
            <a:noFill/>
            <a:ln w="25400">
              <a:noFill/>
            </a:ln>
          </c:spPr>
        </c:title>
        <c:majorGridlines>
          <c:spPr>
            <a:ln w="3175" cap="flat" cmpd="sng">
              <a:solidFill>
                <a:srgbClr val="000000"/>
              </a:solidFill>
              <a:prstDash val="solid"/>
            </a:ln>
          </c:spPr>
        </c:majorGridlines>
        <c:numFmt formatCode="General" sourceLinked="1"/>
        <c:majorTickMark val="out"/>
        <c:minorTickMark val="none"/>
        <c:tickLblPos val="nextTo"/>
        <c:spPr>
          <a:ln w="3175" cap="flat" cmpd="sng">
            <a:solidFill>
              <a:srgbClr val="000000"/>
            </a:solidFill>
            <a:prstDash val="solid"/>
          </a:ln>
        </c:spPr>
        <c:txPr>
          <a:bodyPr vert="horz" rot="0"/>
          <a:lstStyle/>
          <a:p>
            <a:pPr>
              <a:defRPr lang="en-US" sz="525" b="0" i="0" u="none" baseline="0">
                <a:solidFill>
                  <a:srgbClr val="000000"/>
                </a:solidFill>
                <a:latin typeface="Arial"/>
                <a:ea typeface="Arial"/>
                <a:cs typeface="Arial"/>
              </a:defRPr>
            </a:pPr>
          </a:p>
        </c:txPr>
        <c:crossAx val="5038840"/>
        <c:crosses val="autoZero"/>
        <c:crossBetween val="midCat"/>
      </c:valAx>
      <c:spPr>
        <a:solidFill>
          <a:srgbClr val="C0C0C0"/>
        </a:solidFill>
        <a:ln w="12700" cap="flat" cmpd="sng">
          <a:solidFill>
            <a:srgbClr val="808080"/>
          </a:solidFill>
          <a:prstDash val="solid"/>
        </a:ln>
      </c:spPr>
    </c:plotArea>
    <c:plotVisOnly val="1"/>
    <c:dispBlanksAs val="gap"/>
    <c:showDLblsOverMax val="0"/>
  </c:chart>
  <c:spPr>
    <a:solidFill>
      <a:srgbClr val="FFFFFF"/>
    </a:solidFill>
    <a:ln w="3175" cap="flat" cmpd="sng">
      <a:solidFill>
        <a:srgbClr val="000000"/>
      </a:solidFill>
      <a:prstDash val="solid"/>
    </a:ln>
  </c:spPr>
  <c:txPr>
    <a:bodyPr vert="horz" rot="0"/>
    <a:lstStyle/>
    <a:p>
      <a:pPr>
        <a:defRPr lang="en-US" sz="525" b="0" i="0" u="none" baseline="0">
          <a:solidFill>
            <a:srgbClr val="000000"/>
          </a:solidFill>
          <a:latin typeface="Arial"/>
          <a:ea typeface="Arial"/>
          <a:cs typeface="Arial"/>
        </a:defRPr>
      </a:pPr>
    </a:p>
  </c:txPr>
</c:chartSpace>
</file>

<file path=xl/drawings/_rels/drawing1.xml.rels><?xml version="1.0" encoding="UTF-8" standalone="yes"?><Relationships xmlns="http://schemas.openxmlformats.org/package/2006/relationships"><Relationship Id="rId2" Type="http://schemas.openxmlformats.org/officeDocument/2006/relationships/chart" Target="../charts/chart2.xml" /><Relationship Id="rId1" Type="http://schemas.openxmlformats.org/officeDocument/2006/relationships/chart" Target="../charts/chart1.xml" /></Relationships>
</file>

<file path=xl/drawings/_rels/drawing2.xml.rels><?xml version="1.0" encoding="UTF-8" standalone="yes"?><Relationships xmlns="http://schemas.openxmlformats.org/package/2006/relationships"><Relationship Id="rId2" Type="http://schemas.openxmlformats.org/officeDocument/2006/relationships/chart" Target="../charts/chart4.xml" /><Relationship Id="rId3" Type="http://schemas.openxmlformats.org/officeDocument/2006/relationships/chart" Target="../charts/chart5.xml" /><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260350</xdr:colOff>
      <xdr:row>10</xdr:row>
      <xdr:rowOff>19050</xdr:rowOff>
    </xdr:from>
    <xdr:to>
      <xdr:col>13</xdr:col>
      <xdr:colOff>565150</xdr:colOff>
      <xdr:row>30</xdr:row>
      <xdr:rowOff>152400</xdr:rowOff>
    </xdr:to>
    <xdr:graphicFrame macro="">
      <xdr:nvGraphicFramePr>
        <xdr:cNvPr id="194609" name="Chart 1"/>
        <xdr:cNvGraphicFramePr/>
      </xdr:nvGraphicFramePr>
      <xdr:xfrm>
        <a:off x="3400425" y="2095500"/>
        <a:ext cx="5181600" cy="3971925"/>
      </xdr:xfrm>
      <a:graphic>
        <a:graphicData uri="http://schemas.openxmlformats.org/drawingml/2006/chart">
          <c:chart xmlns:c="http://schemas.openxmlformats.org/drawingml/2006/chart" r:id="rId1"/>
        </a:graphicData>
      </a:graphic>
    </xdr:graphicFrame>
    <xdr:clientData/>
  </xdr:twoCellAnchor>
  <xdr:twoCellAnchor>
    <xdr:from>
      <xdr:col>5</xdr:col>
      <xdr:colOff>438150</xdr:colOff>
      <xdr:row>38</xdr:row>
      <xdr:rowOff>6350</xdr:rowOff>
    </xdr:from>
    <xdr:to>
      <xdr:col>12</xdr:col>
      <xdr:colOff>476250</xdr:colOff>
      <xdr:row>56</xdr:row>
      <xdr:rowOff>107950</xdr:rowOff>
    </xdr:to>
    <xdr:graphicFrame macro="">
      <xdr:nvGraphicFramePr>
        <xdr:cNvPr id="194610" name="Chart 3"/>
        <xdr:cNvGraphicFramePr/>
      </xdr:nvGraphicFramePr>
      <xdr:xfrm>
        <a:off x="3581400" y="7486650"/>
        <a:ext cx="4305300" cy="3524250"/>
      </xdr:xfrm>
      <a:graphic>
        <a:graphicData uri="http://schemas.openxmlformats.org/drawingml/2006/chart">
          <c:chart xmlns:c="http://schemas.openxmlformats.org/drawingml/2006/chart" r:id="rId2"/>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139700</xdr:colOff>
      <xdr:row>10</xdr:row>
      <xdr:rowOff>0</xdr:rowOff>
    </xdr:from>
    <xdr:to>
      <xdr:col>11</xdr:col>
      <xdr:colOff>635000</xdr:colOff>
      <xdr:row>24</xdr:row>
      <xdr:rowOff>19050</xdr:rowOff>
    </xdr:to>
    <xdr:graphicFrame macro="">
      <xdr:nvGraphicFramePr>
        <xdr:cNvPr id="1304" name="Chart 1"/>
        <xdr:cNvGraphicFramePr/>
      </xdr:nvGraphicFramePr>
      <xdr:xfrm>
        <a:off x="3228975" y="1905000"/>
        <a:ext cx="3667125" cy="2705100"/>
      </xdr:xfrm>
      <a:graphic>
        <a:graphicData uri="http://schemas.openxmlformats.org/drawingml/2006/chart">
          <c:chart xmlns:c="http://schemas.openxmlformats.org/drawingml/2006/chart" r:id="rId1"/>
        </a:graphicData>
      </a:graphic>
    </xdr:graphicFrame>
    <xdr:clientData/>
  </xdr:twoCellAnchor>
  <xdr:twoCellAnchor>
    <xdr:from>
      <xdr:col>11</xdr:col>
      <xdr:colOff>755650</xdr:colOff>
      <xdr:row>10</xdr:row>
      <xdr:rowOff>19050</xdr:rowOff>
    </xdr:from>
    <xdr:to>
      <xdr:col>17</xdr:col>
      <xdr:colOff>425450</xdr:colOff>
      <xdr:row>24</xdr:row>
      <xdr:rowOff>6350</xdr:rowOff>
    </xdr:to>
    <xdr:graphicFrame macro="">
      <xdr:nvGraphicFramePr>
        <xdr:cNvPr id="1305" name="Chart 38"/>
        <xdr:cNvGraphicFramePr/>
      </xdr:nvGraphicFramePr>
      <xdr:xfrm>
        <a:off x="7010400" y="1924050"/>
        <a:ext cx="3724275" cy="2676525"/>
      </xdr:xfrm>
      <a:graphic>
        <a:graphicData uri="http://schemas.openxmlformats.org/drawingml/2006/chart">
          <c:chart xmlns:c="http://schemas.openxmlformats.org/drawingml/2006/chart" r:id="rId2"/>
        </a:graphicData>
      </a:graphic>
    </xdr:graphicFrame>
    <xdr:clientData/>
  </xdr:twoCellAnchor>
  <xdr:twoCellAnchor>
    <xdr:from>
      <xdr:col>17</xdr:col>
      <xdr:colOff>539750</xdr:colOff>
      <xdr:row>10</xdr:row>
      <xdr:rowOff>25400</xdr:rowOff>
    </xdr:from>
    <xdr:to>
      <xdr:col>23</xdr:col>
      <xdr:colOff>457200</xdr:colOff>
      <xdr:row>24</xdr:row>
      <xdr:rowOff>38100</xdr:rowOff>
    </xdr:to>
    <xdr:graphicFrame macro="">
      <xdr:nvGraphicFramePr>
        <xdr:cNvPr id="1306" name="Chart 39"/>
        <xdr:cNvGraphicFramePr/>
      </xdr:nvGraphicFramePr>
      <xdr:xfrm>
        <a:off x="10848975" y="1933575"/>
        <a:ext cx="3629025" cy="2695575"/>
      </xdr:xfrm>
      <a:graphic>
        <a:graphicData uri="http://schemas.openxmlformats.org/drawingml/2006/chart">
          <c:chart xmlns:c="http://schemas.openxmlformats.org/drawingml/2006/chart"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2" Type="http://schemas.openxmlformats.org/officeDocument/2006/relationships/printerSettings" Target="../printerSettings/printerSettings2.bin" /><Relationship Id="rId1" Type="http://schemas.openxmlformats.org/officeDocument/2006/relationships/drawing" Target="../drawings/drawing1.xml" /></Relationships>
</file>

<file path=xl/worksheets/_rels/sheet3.xml.rels><?xml version="1.0" encoding="UTF-8" standalone="yes"?><Relationships xmlns="http://schemas.openxmlformats.org/package/2006/relationships"><Relationship Id="rId2" Type="http://schemas.openxmlformats.org/officeDocument/2006/relationships/printerSettings" Target="../printerSettings/printerSettings3.bin" /><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4"/>
  <sheetViews>
    <sheetView workbookViewId="0" topLeftCell="A1">
      <selection pane="topLeft" activeCell="A1" sqref="A1:AB33"/>
    </sheetView>
  </sheetViews>
  <sheetFormatPr defaultRowHeight="15"/>
  <sheetData>
    <row r="1" spans="1:1" ht="15">
      <c r="A1" s="107" t="s">
        <v>79</v>
      </c>
    </row>
    <row r="2" spans="1:1" ht="15">
      <c r="A2" s="107" t="s">
        <v>78</v>
      </c>
    </row>
    <row r="3" spans="1:1" ht="23.25">
      <c r="A3" s="80" t="s">
        <v>47</v>
      </c>
    </row>
    <row r="5" spans="1:9" ht="15">
      <c r="A5" s="81" t="s">
        <v>48</v>
      </c>
      <c r="B5" s="82"/>
      <c r="C5" s="82"/>
      <c r="D5" s="82"/>
      <c r="E5" s="82"/>
      <c r="F5" s="82"/>
      <c r="G5" s="82"/>
      <c r="H5" s="82"/>
      <c r="I5" s="82"/>
    </row>
    <row r="6" spans="1:9" ht="15">
      <c r="A6" s="82" t="s">
        <v>49</v>
      </c>
      <c r="B6" s="82"/>
      <c r="C6" s="82"/>
      <c r="D6" s="82"/>
      <c r="E6" s="82"/>
      <c r="F6" s="82"/>
      <c r="G6" s="82"/>
      <c r="H6" s="82"/>
      <c r="I6" s="82"/>
    </row>
    <row r="7" spans="1:9" ht="15">
      <c r="A7" s="82" t="s">
        <v>50</v>
      </c>
      <c r="B7" s="82"/>
      <c r="C7" s="82"/>
      <c r="D7" s="82"/>
      <c r="E7" s="82"/>
      <c r="F7" s="82"/>
      <c r="G7" s="82"/>
      <c r="H7" s="82"/>
      <c r="I7" s="82"/>
    </row>
    <row r="8" spans="1:9" ht="15">
      <c r="A8" s="82" t="s">
        <v>51</v>
      </c>
      <c r="B8" s="82"/>
      <c r="C8" s="82"/>
      <c r="D8" s="82"/>
      <c r="E8" s="82"/>
      <c r="F8" s="82"/>
      <c r="G8" s="82"/>
      <c r="H8" s="82"/>
      <c r="I8" s="82"/>
    </row>
    <row r="9" spans="1:9" ht="15">
      <c r="A9" s="82" t="s">
        <v>52</v>
      </c>
      <c r="B9" s="82"/>
      <c r="C9" s="82"/>
      <c r="D9" s="82"/>
      <c r="E9" s="82"/>
      <c r="F9" s="82"/>
      <c r="G9" s="82"/>
      <c r="H9" s="82"/>
      <c r="I9" s="82"/>
    </row>
    <row r="10" spans="1:9" ht="15">
      <c r="A10" s="82" t="s">
        <v>53</v>
      </c>
      <c r="B10" s="82"/>
      <c r="C10" s="82"/>
      <c r="D10" s="82"/>
      <c r="E10" s="82"/>
      <c r="F10" s="82"/>
      <c r="G10" s="82"/>
      <c r="H10" s="82"/>
      <c r="I10" s="82"/>
    </row>
    <row r="11" spans="1:9" ht="15">
      <c r="A11" s="82" t="s">
        <v>54</v>
      </c>
      <c r="B11" s="82"/>
      <c r="C11" s="82"/>
      <c r="D11" s="82"/>
      <c r="E11" s="82"/>
      <c r="F11" s="82"/>
      <c r="G11" s="82"/>
      <c r="H11" s="82"/>
      <c r="I11" s="82"/>
    </row>
    <row r="12" spans="1:9" ht="15">
      <c r="A12" s="83" t="s">
        <v>55</v>
      </c>
      <c r="B12" s="82"/>
      <c r="C12" s="82"/>
      <c r="D12" s="82"/>
      <c r="E12" s="82"/>
      <c r="F12" s="82"/>
      <c r="G12" s="82"/>
      <c r="H12" s="82"/>
      <c r="I12" s="82"/>
    </row>
    <row r="13" spans="1:9" ht="15">
      <c r="A13" s="81" t="s">
        <v>76</v>
      </c>
      <c r="B13" s="82"/>
      <c r="C13" s="82"/>
      <c r="D13" s="82"/>
      <c r="E13" s="82"/>
      <c r="F13" s="82"/>
      <c r="G13" s="82"/>
      <c r="H13" s="82"/>
      <c r="I13" s="82"/>
    </row>
    <row r="14" spans="1:9" ht="15">
      <c r="A14" s="83" t="s">
        <v>77</v>
      </c>
      <c r="B14" s="82"/>
      <c r="C14" s="82"/>
      <c r="D14" s="82"/>
      <c r="E14" s="82"/>
      <c r="F14" s="82"/>
      <c r="G14" s="82"/>
      <c r="H14" s="82"/>
      <c r="I14" s="82"/>
    </row>
    <row r="15" spans="1:9" ht="15">
      <c r="A15" s="84" t="s">
        <v>56</v>
      </c>
      <c r="B15" s="85"/>
      <c r="C15" s="85"/>
      <c r="D15" s="85"/>
      <c r="E15" s="85"/>
      <c r="F15" s="85"/>
      <c r="G15" s="85"/>
      <c r="H15" s="85"/>
      <c r="I15" s="85"/>
    </row>
    <row r="16" spans="1:9" ht="15">
      <c r="A16" s="85" t="s">
        <v>57</v>
      </c>
      <c r="B16" s="85"/>
      <c r="C16" s="85"/>
      <c r="D16" s="85"/>
      <c r="E16" s="85"/>
      <c r="F16" s="85"/>
      <c r="G16" s="85"/>
      <c r="H16" s="85"/>
      <c r="I16" s="85"/>
    </row>
    <row r="17" spans="1:9" ht="15">
      <c r="A17" s="85" t="s">
        <v>58</v>
      </c>
      <c r="B17" s="85"/>
      <c r="C17" s="85"/>
      <c r="D17" s="85"/>
      <c r="E17" s="85"/>
      <c r="F17" s="85"/>
      <c r="G17" s="85"/>
      <c r="H17" s="85"/>
      <c r="I17" s="85"/>
    </row>
    <row r="18" spans="1:9" ht="15">
      <c r="A18" s="85" t="s">
        <v>59</v>
      </c>
      <c r="B18" s="85"/>
      <c r="C18" s="85"/>
      <c r="D18" s="85"/>
      <c r="E18" s="85"/>
      <c r="F18" s="85"/>
      <c r="G18" s="85"/>
      <c r="H18" s="85"/>
      <c r="I18" s="85"/>
    </row>
    <row r="19" spans="1:9" ht="15">
      <c r="A19" s="85" t="s">
        <v>60</v>
      </c>
      <c r="B19" s="85"/>
      <c r="C19" s="85"/>
      <c r="D19" s="85"/>
      <c r="E19" s="85"/>
      <c r="F19" s="85"/>
      <c r="G19" s="85"/>
      <c r="H19" s="85"/>
      <c r="I19" s="85"/>
    </row>
    <row r="20" spans="1:9" ht="15">
      <c r="A20" s="85" t="s">
        <v>61</v>
      </c>
      <c r="B20" s="85"/>
      <c r="C20" s="85"/>
      <c r="D20" s="85"/>
      <c r="E20" s="85"/>
      <c r="F20" s="85"/>
      <c r="G20" s="85"/>
      <c r="H20" s="85"/>
      <c r="I20" s="85"/>
    </row>
    <row r="21" spans="1:9" ht="15">
      <c r="A21" s="85" t="s">
        <v>62</v>
      </c>
      <c r="B21" s="85"/>
      <c r="C21" s="85"/>
      <c r="D21" s="85"/>
      <c r="E21" s="85"/>
      <c r="F21" s="85"/>
      <c r="G21" s="85"/>
      <c r="H21" s="85"/>
      <c r="I21" s="85"/>
    </row>
    <row r="22" spans="1:9" ht="15">
      <c r="A22" s="86" t="s">
        <v>63</v>
      </c>
      <c r="B22" s="85"/>
      <c r="C22" s="85"/>
      <c r="D22" s="85"/>
      <c r="E22" s="85"/>
      <c r="F22" s="85"/>
      <c r="G22" s="85"/>
      <c r="H22" s="85"/>
      <c r="I22" s="85"/>
    </row>
    <row r="23" spans="1:9" ht="15">
      <c r="A23" s="86" t="s">
        <v>64</v>
      </c>
      <c r="B23" s="85"/>
      <c r="C23" s="85"/>
      <c r="D23" s="85"/>
      <c r="E23" s="85"/>
      <c r="F23" s="85"/>
      <c r="G23" s="85"/>
      <c r="H23" s="85"/>
      <c r="I23" s="85"/>
    </row>
    <row r="24" spans="1:9" ht="15">
      <c r="A24" s="86" t="s">
        <v>65</v>
      </c>
      <c r="B24" s="85"/>
      <c r="C24" s="85"/>
      <c r="D24" s="85"/>
      <c r="E24" s="85"/>
      <c r="F24" s="85"/>
      <c r="G24" s="85"/>
      <c r="H24" s="85"/>
      <c r="I24" s="85"/>
    </row>
    <row r="25" spans="1:9" ht="15">
      <c r="A25" s="87" t="s">
        <v>66</v>
      </c>
      <c r="B25" s="85"/>
      <c r="C25" s="85"/>
      <c r="D25" s="85"/>
      <c r="E25" s="85"/>
      <c r="F25" s="85"/>
      <c r="G25" s="85"/>
      <c r="H25" s="85"/>
      <c r="I25" s="85"/>
    </row>
    <row r="26" spans="1:9" ht="15">
      <c r="A26" s="87" t="s">
        <v>67</v>
      </c>
      <c r="B26" s="85"/>
      <c r="C26" s="85"/>
      <c r="D26" s="85"/>
      <c r="E26" s="85"/>
      <c r="F26" s="85"/>
      <c r="G26" s="85"/>
      <c r="H26" s="85"/>
      <c r="I26" s="85"/>
    </row>
    <row r="27" spans="1:9" ht="15">
      <c r="A27" s="88" t="s">
        <v>68</v>
      </c>
      <c r="B27" s="85"/>
      <c r="C27" s="85"/>
      <c r="D27" s="85"/>
      <c r="E27" s="85"/>
      <c r="F27" s="85"/>
      <c r="G27" s="85"/>
      <c r="H27" s="85"/>
      <c r="I27" s="85"/>
    </row>
    <row r="28" spans="1:9" ht="15">
      <c r="A28" s="85" t="s">
        <v>69</v>
      </c>
      <c r="B28" s="89"/>
      <c r="C28" s="89"/>
      <c r="D28" s="89"/>
      <c r="E28" s="89"/>
      <c r="F28" s="89"/>
      <c r="G28" s="89"/>
      <c r="H28" s="89"/>
      <c r="I28" s="89"/>
    </row>
    <row r="29" spans="1:9" ht="15">
      <c r="A29" s="85" t="s">
        <v>70</v>
      </c>
      <c r="B29" s="89"/>
      <c r="C29" s="89"/>
      <c r="D29" s="89"/>
      <c r="E29" s="89"/>
      <c r="F29" s="89"/>
      <c r="G29" s="89"/>
      <c r="H29" s="89"/>
      <c r="I29" s="89"/>
    </row>
    <row r="30" spans="1:9" ht="15">
      <c r="A30" s="90" t="s">
        <v>71</v>
      </c>
      <c r="B30" s="89"/>
      <c r="C30" s="89"/>
      <c r="D30" s="89"/>
      <c r="E30" s="89"/>
      <c r="F30" s="89"/>
      <c r="G30" s="89"/>
      <c r="H30" s="89"/>
      <c r="I30" s="89"/>
    </row>
    <row r="31" spans="1:9" ht="15">
      <c r="A31" s="90" t="s">
        <v>72</v>
      </c>
      <c r="B31" s="89"/>
      <c r="C31" s="89"/>
      <c r="D31" s="89"/>
      <c r="E31" s="89"/>
      <c r="F31" s="89"/>
      <c r="G31" s="89"/>
      <c r="H31" s="89"/>
      <c r="I31" s="89"/>
    </row>
    <row r="32" spans="1:9" ht="15">
      <c r="A32" s="91" t="s">
        <v>73</v>
      </c>
      <c r="B32" s="89"/>
      <c r="C32" s="89"/>
      <c r="D32" s="89"/>
      <c r="E32" s="89"/>
      <c r="F32" s="89"/>
      <c r="G32" s="89"/>
      <c r="H32" s="89"/>
      <c r="I32" s="89"/>
    </row>
    <row r="33" spans="1:9" ht="15">
      <c r="A33" s="85" t="s">
        <v>74</v>
      </c>
      <c r="B33" s="89"/>
      <c r="C33" s="89"/>
      <c r="D33" s="89"/>
      <c r="E33" s="89"/>
      <c r="F33" s="89"/>
      <c r="G33" s="89"/>
      <c r="H33" s="89"/>
      <c r="I33" s="89"/>
    </row>
    <row r="34" spans="1:9" ht="15">
      <c r="A34" s="85" t="s">
        <v>75</v>
      </c>
      <c r="B34" s="89"/>
      <c r="C34" s="89"/>
      <c r="D34" s="89"/>
      <c r="E34" s="89"/>
      <c r="F34" s="89"/>
      <c r="G34" s="89"/>
      <c r="H34" s="89"/>
      <c r="I34" s="8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38"/>
  <sheetViews>
    <sheetView zoomScale="75" zoomScaleNormal="75" workbookViewId="0" topLeftCell="A1">
      <selection pane="topLeft" activeCell="T13" sqref="T13"/>
    </sheetView>
  </sheetViews>
  <sheetFormatPr defaultRowHeight="15"/>
  <cols>
    <col min="5" max="5" width="10.5714285714286" customWidth="1"/>
  </cols>
  <sheetData>
    <row r="1" spans="1:1" ht="15">
      <c r="A1" s="107" t="s">
        <v>79</v>
      </c>
    </row>
    <row r="2" spans="1:1" ht="15">
      <c r="A2" s="107" t="s">
        <v>80</v>
      </c>
    </row>
    <row r="3" spans="1:12" ht="26.25">
      <c r="B3" s="92" t="s">
        <v>44</v>
      </c>
      <c r="C3" s="92"/>
      <c r="D3" s="92"/>
      <c r="E3" s="92"/>
      <c r="F3" s="92"/>
      <c r="G3" s="92"/>
      <c r="H3" s="92"/>
      <c r="I3" s="92"/>
      <c r="J3" s="92"/>
      <c r="K3" s="92"/>
      <c r="L3" s="92"/>
    </row>
    <row r="4" spans="2:10" ht="15" customHeight="1">
      <c r="B4" s="55"/>
      <c r="C4" s="55"/>
      <c r="D4" s="55"/>
      <c r="E4" s="55"/>
      <c r="F4" s="55"/>
      <c r="G4" s="55"/>
      <c r="H4" s="55"/>
      <c r="I4" s="55"/>
      <c r="J4" s="55"/>
    </row>
    <row r="5" spans="2:12" ht="15">
      <c r="B5" s="93" t="s">
        <v>45</v>
      </c>
      <c r="C5" s="93"/>
      <c r="D5" s="93"/>
      <c r="E5" s="78"/>
      <c r="F5" s="78"/>
      <c r="G5" s="78"/>
      <c r="H5" s="78"/>
      <c r="I5" s="78"/>
      <c r="J5" t="s">
        <v>31</v>
      </c>
      <c r="K5" s="78"/>
      <c r="L5" s="78"/>
    </row>
    <row r="6" spans="2:10" ht="15">
      <c r="B6" s="93" t="s">
        <v>46</v>
      </c>
      <c r="C6" s="93"/>
      <c r="D6" s="93"/>
      <c r="E6" s="79"/>
      <c r="F6" s="79"/>
      <c r="G6" s="79"/>
      <c r="H6" s="79"/>
      <c r="I6" s="79"/>
      <c r="J6" t="s">
        <v>36</v>
      </c>
    </row>
    <row r="7" spans="4:11" ht="15">
      <c r="D7" s="53" t="s">
        <v>9</v>
      </c>
      <c r="E7" s="79"/>
      <c r="F7" s="79"/>
      <c r="G7" s="79"/>
      <c r="H7" s="79"/>
      <c r="I7" s="79"/>
      <c r="J7" t="s">
        <v>32</v>
      </c>
      <c r="K7" t="s">
        <v>33</v>
      </c>
    </row>
    <row r="8" spans="1:11" ht="15">
      <c r="A8" s="30"/>
      <c r="B8" s="8"/>
      <c r="D8" s="48" t="s">
        <v>10</v>
      </c>
      <c r="E8" s="54"/>
      <c r="F8" s="4"/>
      <c r="J8" s="34"/>
      <c r="K8" s="34"/>
    </row>
    <row r="9" spans="1:7" ht="15.75" thickBot="1">
      <c r="A9" s="30"/>
      <c r="G9" s="8"/>
    </row>
    <row r="10" spans="1:5" ht="16.5" thickTop="1" thickBot="1">
      <c r="A10" s="94" t="e">
        <f>IF(AND($C$37&gt;0.975,$H$32&gt;=19),"Experiment: PASSED","Experiment: FAILED (See Note Below**)")</f>
        <v>#DIV/0!</v>
      </c>
      <c r="B10" s="95"/>
      <c r="C10" s="95"/>
      <c r="D10" s="95"/>
      <c r="E10" s="96"/>
    </row>
    <row r="11" spans="1:8" ht="16.5" thickTop="1" thickBot="1">
      <c r="A11" s="66" t="s">
        <v>0</v>
      </c>
      <c r="B11" s="66" t="s">
        <v>1</v>
      </c>
      <c r="C11" s="66" t="s">
        <v>2</v>
      </c>
      <c r="D11" s="66" t="s">
        <v>37</v>
      </c>
      <c r="E11" s="66" t="s">
        <v>38</v>
      </c>
      <c r="F11" s="32" t="s">
        <v>41</v>
      </c>
      <c r="G11" s="32" t="s">
        <v>42</v>
      </c>
      <c r="H11" s="58" t="s">
        <v>30</v>
      </c>
    </row>
    <row r="12" spans="1:8" ht="15.75" thickTop="1">
      <c r="A12" s="64">
        <v>1</v>
      </c>
      <c r="B12" s="35"/>
      <c r="C12" s="35"/>
      <c r="D12" s="1">
        <f>C12-B12</f>
        <v>0</v>
      </c>
      <c r="E12" s="46" t="e">
        <f>IF($J$8&gt;B12*($K$8/100),D12/$J$8,D12/(B12*($K$8/100)))</f>
        <v>#DIV/0!</v>
      </c>
      <c r="F12" s="30">
        <f>IF(B12+$J$8&gt;B12*((100+$K$8)/100),B12+$J$8,B12*((100+$K$8)/100))</f>
        <v>0</v>
      </c>
      <c r="G12" s="30">
        <f>IF(B12-$J$8&lt;B12*((100-$K$8)/100),B12-$J$8,B12*((100-$K$8)/100))</f>
        <v>0</v>
      </c>
      <c r="H12" s="75" t="e">
        <f>IF(AND(E12&gt;=-1,E12&lt;=1),1,0)</f>
        <v>#DIV/0!</v>
      </c>
    </row>
    <row r="13" spans="1:8" ht="15">
      <c r="A13" s="64">
        <f>A12+1</f>
        <v>2</v>
      </c>
      <c r="B13" s="35"/>
      <c r="C13" s="35"/>
      <c r="D13" s="1">
        <f>C13-B13</f>
        <v>0</v>
      </c>
      <c r="E13" s="46" t="e">
        <f>IF($J$8&gt;B13*($K$8/100),D13/$J$8,D13/(B13*($K$8/100)))</f>
        <v>#DIV/0!</v>
      </c>
      <c r="F13" s="30">
        <f>IF(B13+$J$8&gt;B13*((100+$K$8)/100),B13+$J$8,B13*((100+$K$8)/100))</f>
        <v>0</v>
      </c>
      <c r="G13" s="30">
        <f>IF(B13-$J$8&lt;B13*((100-$K$8)/100),B13-$J$8,B13*((100-$K$8)/100))</f>
        <v>0</v>
      </c>
      <c r="H13" s="75" t="e">
        <f>IF(AND(E13&gt;=-1,E13&lt;=1),1,0)</f>
        <v>#DIV/0!</v>
      </c>
    </row>
    <row r="14" spans="1:8" ht="15">
      <c r="A14" s="64">
        <f>A13+1</f>
        <v>3</v>
      </c>
      <c r="B14" s="35"/>
      <c r="C14" s="35"/>
      <c r="D14" s="1">
        <f>C14-B14</f>
        <v>0</v>
      </c>
      <c r="E14" s="46" t="e">
        <f>IF($J$8&gt;B14*($K$8/100),D14/$J$8,D14/(B14*($K$8/100)))</f>
        <v>#DIV/0!</v>
      </c>
      <c r="F14" s="30">
        <f>IF(B14+$J$8&gt;B14*((100+$K$8)/100),B14+$J$8,B14*((100+$K$8)/100))</f>
        <v>0</v>
      </c>
      <c r="G14" s="30">
        <f>IF(B14-$J$8&lt;B14*((100-$K$8)/100),B14-$J$8,B14*((100-$K$8)/100))</f>
        <v>0</v>
      </c>
      <c r="H14" s="75" t="e">
        <f>IF(AND(E14&gt;=-1,E14&lt;=1),1,0)</f>
        <v>#DIV/0!</v>
      </c>
    </row>
    <row r="15" spans="1:8" ht="15">
      <c r="A15" s="64">
        <f>A14+1</f>
        <v>4</v>
      </c>
      <c r="B15" s="35"/>
      <c r="C15" s="35"/>
      <c r="D15" s="1">
        <f>C15-B15</f>
        <v>0</v>
      </c>
      <c r="E15" s="46" t="e">
        <f>IF($J$8&gt;B15*($K$8/100),D15/$J$8,D15/(B15*($K$8/100)))</f>
        <v>#DIV/0!</v>
      </c>
      <c r="F15" s="30">
        <f>IF(B15+$J$8&gt;B15*((100+$K$8)/100),B15+$J$8,B15*((100+$K$8)/100))</f>
        <v>0</v>
      </c>
      <c r="G15" s="30">
        <f>IF(B15-$J$8&lt;B15*((100-$K$8)/100),B15-$J$8,B15*((100-$K$8)/100))</f>
        <v>0</v>
      </c>
      <c r="H15" s="75" t="e">
        <f>IF(AND(E15&gt;=-1,E15&lt;=1),1,0)</f>
        <v>#DIV/0!</v>
      </c>
    </row>
    <row r="16" spans="1:8" ht="15">
      <c r="A16" s="64">
        <f>A15+1</f>
        <v>5</v>
      </c>
      <c r="B16" s="35"/>
      <c r="C16" s="35"/>
      <c r="D16" s="1">
        <f>C16-B16</f>
        <v>0</v>
      </c>
      <c r="E16" s="46" t="e">
        <f>IF($J$8&gt;B16*($K$8/100),D16/$J$8,D16/(B16*($K$8/100)))</f>
        <v>#DIV/0!</v>
      </c>
      <c r="F16" s="30">
        <f>IF(B16+$J$8&gt;B16*((100+$K$8)/100),B16+$J$8,B16*((100+$K$8)/100))</f>
        <v>0</v>
      </c>
      <c r="G16" s="30">
        <f>IF(B16-$J$8&lt;B16*((100-$K$8)/100),B16-$J$8,B16*((100-$K$8)/100))</f>
        <v>0</v>
      </c>
      <c r="H16" s="75" t="e">
        <f>IF(AND(E16&gt;=-1,E16&lt;=1),1,0)</f>
        <v>#DIV/0!</v>
      </c>
    </row>
    <row r="17" spans="1:8" ht="15">
      <c r="A17" s="64">
        <f>A16+1</f>
        <v>6</v>
      </c>
      <c r="B17" s="35"/>
      <c r="C17" s="35"/>
      <c r="D17" s="1">
        <f>C17-B17</f>
        <v>0</v>
      </c>
      <c r="E17" s="46" t="e">
        <f>IF($J$8&gt;B17*($K$8/100),D17/$J$8,D17/(B17*($K$8/100)))</f>
        <v>#DIV/0!</v>
      </c>
      <c r="F17" s="30">
        <f>IF(B17+$J$8&gt;B17*((100+$K$8)/100),B17+$J$8,B17*((100+$K$8)/100))</f>
        <v>0</v>
      </c>
      <c r="G17" s="30">
        <f>IF(B17-$J$8&lt;B17*((100-$K$8)/100),B17-$J$8,B17*((100-$K$8)/100))</f>
        <v>0</v>
      </c>
      <c r="H17" s="75" t="e">
        <f>IF(AND(E17&gt;=-1,E17&lt;=1),1,0)</f>
        <v>#DIV/0!</v>
      </c>
    </row>
    <row r="18" spans="1:8" ht="15">
      <c r="A18" s="64">
        <f>A17+1</f>
        <v>7</v>
      </c>
      <c r="B18" s="35"/>
      <c r="C18" s="35"/>
      <c r="D18" s="1">
        <f>C18-B18</f>
        <v>0</v>
      </c>
      <c r="E18" s="46" t="e">
        <f>IF($J$8&gt;B18*($K$8/100),D18/$J$8,D18/(B18*($K$8/100)))</f>
        <v>#DIV/0!</v>
      </c>
      <c r="F18" s="30">
        <f>IF(B18+$J$8&gt;B18*((100+$K$8)/100),B18+$J$8,B18*((100+$K$8)/100))</f>
        <v>0</v>
      </c>
      <c r="G18" s="30">
        <f>IF(B18-$J$8&lt;B18*((100-$K$8)/100),B18-$J$8,B18*((100-$K$8)/100))</f>
        <v>0</v>
      </c>
      <c r="H18" s="75" t="e">
        <f>IF(AND(E18&gt;=-1,E18&lt;=1),1,0)</f>
        <v>#DIV/0!</v>
      </c>
    </row>
    <row r="19" spans="1:8" ht="15">
      <c r="A19" s="64">
        <f>A18+1</f>
        <v>8</v>
      </c>
      <c r="B19" s="35"/>
      <c r="C19" s="35"/>
      <c r="D19" s="1">
        <f>C19-B19</f>
        <v>0</v>
      </c>
      <c r="E19" s="46" t="e">
        <f>IF($J$8&gt;B19*($K$8/100),D19/$J$8,D19/(B19*($K$8/100)))</f>
        <v>#DIV/0!</v>
      </c>
      <c r="F19" s="30">
        <f>IF(B19+$J$8&gt;B19*((100+$K$8)/100),B19+$J$8,B19*((100+$K$8)/100))</f>
        <v>0</v>
      </c>
      <c r="G19" s="30">
        <f>IF(B19-$J$8&lt;B19*((100-$K$8)/100),B19-$J$8,B19*((100-$K$8)/100))</f>
        <v>0</v>
      </c>
      <c r="H19" s="75" t="e">
        <f>IF(AND(E19&gt;=-1,E19&lt;=1),1,0)</f>
        <v>#DIV/0!</v>
      </c>
    </row>
    <row r="20" spans="1:8" ht="15">
      <c r="A20" s="64">
        <f>A19+1</f>
        <v>9</v>
      </c>
      <c r="B20" s="35"/>
      <c r="C20" s="35"/>
      <c r="D20" s="1">
        <f>C20-B20</f>
        <v>0</v>
      </c>
      <c r="E20" s="46" t="e">
        <f>IF($J$8&gt;B20*($K$8/100),D20/$J$8,D20/(B20*($K$8/100)))</f>
        <v>#DIV/0!</v>
      </c>
      <c r="F20" s="30">
        <f>IF(B20+$J$8&gt;B20*((100+$K$8)/100),B20+$J$8,B20*((100+$K$8)/100))</f>
        <v>0</v>
      </c>
      <c r="G20" s="30">
        <f>IF(B20-$J$8&lt;B20*((100-$K$8)/100),B20-$J$8,B20*((100-$K$8)/100))</f>
        <v>0</v>
      </c>
      <c r="H20" s="75" t="e">
        <f>IF(AND(E20&gt;=-1,E20&lt;=1),1,0)</f>
        <v>#DIV/0!</v>
      </c>
    </row>
    <row r="21" spans="1:8" ht="15">
      <c r="A21" s="64">
        <f>A20+1</f>
        <v>10</v>
      </c>
      <c r="B21" s="35"/>
      <c r="C21" s="35"/>
      <c r="D21" s="1">
        <f>C21-B21</f>
        <v>0</v>
      </c>
      <c r="E21" s="46" t="e">
        <f>IF($J$8&gt;B21*($K$8/100),D21/$J$8,D21/(B21*($K$8/100)))</f>
        <v>#DIV/0!</v>
      </c>
      <c r="F21" s="30">
        <f>IF(B21+$J$8&gt;B21*((100+$K$8)/100),B21+$J$8,B21*((100+$K$8)/100))</f>
        <v>0</v>
      </c>
      <c r="G21" s="30">
        <f>IF(B21-$J$8&lt;B21*((100-$K$8)/100),B21-$J$8,B21*((100-$K$8)/100))</f>
        <v>0</v>
      </c>
      <c r="H21" s="75" t="e">
        <f>IF(AND(E21&gt;=-1,E21&lt;=1),1,0)</f>
        <v>#DIV/0!</v>
      </c>
    </row>
    <row r="22" spans="1:8" ht="15">
      <c r="A22" s="64">
        <f>A21+1</f>
        <v>11</v>
      </c>
      <c r="B22" s="35"/>
      <c r="C22" s="35"/>
      <c r="D22" s="1">
        <f>C22-B22</f>
        <v>0</v>
      </c>
      <c r="E22" s="46" t="e">
        <f>IF($J$8&gt;B22*($K$8/100),D22/$J$8,D22/(B22*($K$8/100)))</f>
        <v>#DIV/0!</v>
      </c>
      <c r="F22" s="30">
        <f>IF(B22+$J$8&gt;B22*((100+$K$8)/100),B22+$J$8,B22*((100+$K$8)/100))</f>
        <v>0</v>
      </c>
      <c r="G22" s="30">
        <f>IF(B22-$J$8&lt;B22*((100-$K$8)/100),B22-$J$8,B22*((100-$K$8)/100))</f>
        <v>0</v>
      </c>
      <c r="H22" s="75" t="e">
        <f>IF(AND(E22&gt;=-1,E22&lt;=1),1,0)</f>
        <v>#DIV/0!</v>
      </c>
    </row>
    <row r="23" spans="1:8" ht="15">
      <c r="A23" s="64">
        <f>A22+1</f>
        <v>12</v>
      </c>
      <c r="B23" s="35"/>
      <c r="C23" s="35"/>
      <c r="D23" s="1">
        <f>C23-B23</f>
        <v>0</v>
      </c>
      <c r="E23" s="46" t="e">
        <f>IF($J$8&gt;B23*($K$8/100),D23/$J$8,D23/(B23*($K$8/100)))</f>
        <v>#DIV/0!</v>
      </c>
      <c r="F23" s="30">
        <f>IF(B23+$J$8&gt;B23*((100+$K$8)/100),B23+$J$8,B23*((100+$K$8)/100))</f>
        <v>0</v>
      </c>
      <c r="G23" s="30">
        <f>IF(B23-$J$8&lt;B23*((100-$K$8)/100),B23-$J$8,B23*((100-$K$8)/100))</f>
        <v>0</v>
      </c>
      <c r="H23" s="75" t="e">
        <f>IF(AND(E23&gt;=-1,E23&lt;=1),1,0)</f>
        <v>#DIV/0!</v>
      </c>
    </row>
    <row r="24" spans="1:8" ht="15">
      <c r="A24" s="64">
        <f>A23+1</f>
        <v>13</v>
      </c>
      <c r="B24" s="35"/>
      <c r="C24" s="35"/>
      <c r="D24" s="1">
        <f>C24-B24</f>
        <v>0</v>
      </c>
      <c r="E24" s="46" t="e">
        <f>IF($J$8&gt;B24*($K$8/100),D24/$J$8,D24/(B24*($K$8/100)))</f>
        <v>#DIV/0!</v>
      </c>
      <c r="F24" s="30">
        <f>IF(B24+$J$8&gt;B24*((100+$K$8)/100),B24+$J$8,B24*((100+$K$8)/100))</f>
        <v>0</v>
      </c>
      <c r="G24" s="30">
        <f>IF(B24-$J$8&lt;B24*((100-$K$8)/100),B24-$J$8,B24*((100-$K$8)/100))</f>
        <v>0</v>
      </c>
      <c r="H24" s="75" t="e">
        <f>IF(AND(E24&gt;=-1,E24&lt;=1),1,0)</f>
        <v>#DIV/0!</v>
      </c>
    </row>
    <row r="25" spans="1:8" ht="15">
      <c r="A25" s="64">
        <f>A24+1</f>
        <v>14</v>
      </c>
      <c r="B25" s="35"/>
      <c r="C25" s="35"/>
      <c r="D25" s="1">
        <f>C25-B25</f>
        <v>0</v>
      </c>
      <c r="E25" s="46" t="e">
        <f>IF($J$8&gt;B25*($K$8/100),D25/$J$8,D25/(B25*($K$8/100)))</f>
        <v>#DIV/0!</v>
      </c>
      <c r="F25" s="30">
        <f>IF(B25+$J$8&gt;B25*((100+$K$8)/100),B25+$J$8,B25*((100+$K$8)/100))</f>
        <v>0</v>
      </c>
      <c r="G25" s="30">
        <f>IF(B25-$J$8&lt;B25*((100-$K$8)/100),B25-$J$8,B25*((100-$K$8)/100))</f>
        <v>0</v>
      </c>
      <c r="H25" s="75" t="e">
        <f>IF(AND(E25&gt;=-1,E25&lt;=1),1,0)</f>
        <v>#DIV/0!</v>
      </c>
    </row>
    <row r="26" spans="1:8" ht="15">
      <c r="A26" s="64">
        <f>A25+1</f>
        <v>15</v>
      </c>
      <c r="B26" s="35"/>
      <c r="C26" s="35"/>
      <c r="D26" s="1">
        <f>C26-B26</f>
        <v>0</v>
      </c>
      <c r="E26" s="46" t="e">
        <f>IF($J$8&gt;B26*($K$8/100),D26/$J$8,D26/(B26*($K$8/100)))</f>
        <v>#DIV/0!</v>
      </c>
      <c r="F26" s="30">
        <f>IF(B26+$J$8&gt;B26*((100+$K$8)/100),B26+$J$8,B26*((100+$K$8)/100))</f>
        <v>0</v>
      </c>
      <c r="G26" s="30">
        <f>IF(B26-$J$8&lt;B26*((100-$K$8)/100),B26-$J$8,B26*((100-$K$8)/100))</f>
        <v>0</v>
      </c>
      <c r="H26" s="75" t="e">
        <f>IF(AND(E26&gt;=-1,E26&lt;=1),1,0)</f>
        <v>#DIV/0!</v>
      </c>
    </row>
    <row r="27" spans="1:8" ht="15">
      <c r="A27" s="64">
        <f>A26+1</f>
        <v>16</v>
      </c>
      <c r="B27" s="35"/>
      <c r="C27" s="35"/>
      <c r="D27" s="1">
        <f>C27-B27</f>
        <v>0</v>
      </c>
      <c r="E27" s="46" t="e">
        <f>IF($J$8&gt;B27*($K$8/100),D27/$J$8,D27/(B27*($K$8/100)))</f>
        <v>#DIV/0!</v>
      </c>
      <c r="F27" s="30">
        <f>IF(B27+$J$8&gt;B27*((100+$K$8)/100),B27+$J$8,B27*((100+$K$8)/100))</f>
        <v>0</v>
      </c>
      <c r="G27" s="30">
        <f>IF(B27-$J$8&lt;B27*((100-$K$8)/100),B27-$J$8,B27*((100-$K$8)/100))</f>
        <v>0</v>
      </c>
      <c r="H27" s="75" t="e">
        <f>IF(AND(E27&gt;=-1,E27&lt;=1),1,0)</f>
        <v>#DIV/0!</v>
      </c>
    </row>
    <row r="28" spans="1:8" ht="15">
      <c r="A28" s="64">
        <f>A27+1</f>
        <v>17</v>
      </c>
      <c r="B28" s="35"/>
      <c r="C28" s="35"/>
      <c r="D28" s="1">
        <f>C28-B28</f>
        <v>0</v>
      </c>
      <c r="E28" s="46" t="e">
        <f>IF($J$8&gt;B28*($K$8/100),D28/$J$8,D28/(B28*($K$8/100)))</f>
        <v>#DIV/0!</v>
      </c>
      <c r="F28" s="30">
        <f>IF(B28+$J$8&gt;B28*((100+$K$8)/100),B28+$J$8,B28*((100+$K$8)/100))</f>
        <v>0</v>
      </c>
      <c r="G28" s="30">
        <f>IF(B28-$J$8&lt;B28*((100-$K$8)/100),B28-$J$8,B28*((100-$K$8)/100))</f>
        <v>0</v>
      </c>
      <c r="H28" s="75" t="e">
        <f>IF(AND(E28&gt;=-1,E28&lt;=1),1,0)</f>
        <v>#DIV/0!</v>
      </c>
    </row>
    <row r="29" spans="1:8" ht="15">
      <c r="A29" s="64">
        <f>A28+1</f>
        <v>18</v>
      </c>
      <c r="B29" s="35"/>
      <c r="C29" s="35"/>
      <c r="D29" s="1">
        <f>C29-B29</f>
        <v>0</v>
      </c>
      <c r="E29" s="46" t="e">
        <f>IF($J$8&gt;B29*($K$8/100),D29/$J$8,D29/(B29*($K$8/100)))</f>
        <v>#DIV/0!</v>
      </c>
      <c r="F29" s="30">
        <f>IF(B29+$J$8&gt;B29*((100+$K$8)/100),B29+$J$8,B29*((100+$K$8)/100))</f>
        <v>0</v>
      </c>
      <c r="G29" s="30">
        <f>IF(B29-$J$8&lt;B29*((100-$K$8)/100),B29-$J$8,B29*((100-$K$8)/100))</f>
        <v>0</v>
      </c>
      <c r="H29" s="75" t="e">
        <f>IF(AND(E29&gt;=-1,E29&lt;=1),1,0)</f>
        <v>#DIV/0!</v>
      </c>
    </row>
    <row r="30" spans="1:8" ht="15">
      <c r="A30" s="64">
        <f>A29+1</f>
        <v>19</v>
      </c>
      <c r="B30" s="35"/>
      <c r="C30" s="35"/>
      <c r="D30" s="1">
        <f>C30-B30</f>
        <v>0</v>
      </c>
      <c r="E30" s="46" t="e">
        <f>IF($J$8&gt;B30*($K$8/100),D30/$J$8,D30/(B30*($K$8/100)))</f>
        <v>#DIV/0!</v>
      </c>
      <c r="F30" s="30">
        <f>IF(B30+$J$8&gt;B30*((100+$K$8)/100),B30+$J$8,B30*((100+$K$8)/100))</f>
        <v>0</v>
      </c>
      <c r="G30" s="30">
        <f>IF(B30-$J$8&lt;B30*((100-$K$8)/100),B30-$J$8,B30*((100-$K$8)/100))</f>
        <v>0</v>
      </c>
      <c r="H30" s="75" t="e">
        <f>IF(AND(E30&gt;=-1,E30&lt;=1),1,0)</f>
        <v>#DIV/0!</v>
      </c>
    </row>
    <row r="31" spans="1:8" ht="15.75" thickBot="1">
      <c r="A31" s="65">
        <f>A30+1</f>
        <v>20</v>
      </c>
      <c r="B31" s="36"/>
      <c r="C31" s="36"/>
      <c r="D31" s="56">
        <f>C31-B31</f>
        <v>0</v>
      </c>
      <c r="E31" s="57" t="e">
        <f>IF($J$8&gt;B31*($K$8/100),D31/$J$8,D31/(B31*($K$8/100)))</f>
        <v>#DIV/0!</v>
      </c>
      <c r="F31" s="30">
        <f>IF(B31+$J$8&gt;B31*((100+$K$8)/100),B31+$J$8,B31*((100+$K$8)/100))</f>
        <v>0</v>
      </c>
      <c r="G31" s="30">
        <f>IF(B31-$J$8&lt;B31*((100-$K$8)/100),B31-$J$8,B31*((100-$K$8)/100))</f>
        <v>0</v>
      </c>
      <c r="H31" s="75" t="e">
        <f>IF(AND(E31&gt;=-1,E31&lt;=1),1,0)</f>
        <v>#DIV/0!</v>
      </c>
    </row>
    <row r="32" spans="1:8" ht="15.75" thickTop="1">
      <c r="A32" s="64" t="s">
        <v>4</v>
      </c>
      <c r="B32" t="e">
        <f>AVERAGE(B12:B31)</f>
        <v>#DIV/0!</v>
      </c>
      <c r="C32" t="e">
        <f>AVERAGE(C12:C31)</f>
        <v>#DIV/0!</v>
      </c>
      <c r="D32" s="1">
        <f>AVERAGE(D12:D31)</f>
        <v>0</v>
      </c>
      <c r="E32" s="46" t="e">
        <f>AVERAGE(E12:E31)</f>
        <v>#DIV/0!</v>
      </c>
      <c r="H32" s="75" t="e">
        <f>SUM(H12:H31)</f>
        <v>#DIV/0!</v>
      </c>
    </row>
    <row r="33" spans="1:14" ht="15" customHeight="1">
      <c r="A33" s="64" t="s">
        <v>39</v>
      </c>
      <c r="B33" s="1">
        <f>MIN(B12:B31)</f>
        <v>0</v>
      </c>
      <c r="C33" s="1">
        <f>MIN(C12:C31)</f>
        <v>0</v>
      </c>
      <c r="D33" s="1">
        <f>MIN(D12:D31)</f>
        <v>0</v>
      </c>
      <c r="E33" s="46" t="e">
        <f>MIN(E12:E31)</f>
        <v>#DIV/0!</v>
      </c>
      <c r="F33" s="98" t="e">
        <f>IF($H$32&lt;19,"**Greater than 5% of the error indices are unacceptable. IF the correlation coeficient is greater than 0.975 (see below-left), see Alt Method Comparison tab for evaluation.","")</f>
        <v>#DIV/0!</v>
      </c>
      <c r="G33" s="98"/>
      <c r="H33" s="98"/>
      <c r="I33" s="98"/>
      <c r="J33" s="98"/>
      <c r="K33" s="98"/>
      <c r="L33" s="98"/>
      <c r="M33" s="98"/>
      <c r="N33" s="98"/>
    </row>
    <row r="34" spans="1:14" ht="15.75" thickBot="1">
      <c r="A34" s="65" t="s">
        <v>40</v>
      </c>
      <c r="B34" s="56">
        <f>MAX(B12:B31)</f>
        <v>0</v>
      </c>
      <c r="C34" s="56">
        <f>MAX(C12:C31)</f>
        <v>0</v>
      </c>
      <c r="D34" s="56">
        <f>MAX(D12:D31)</f>
        <v>0</v>
      </c>
      <c r="E34" s="57" t="e">
        <f>MAX(E12:E31)</f>
        <v>#DIV/0!</v>
      </c>
      <c r="F34" s="98"/>
      <c r="G34" s="98"/>
      <c r="H34" s="98"/>
      <c r="I34" s="98"/>
      <c r="J34" s="98"/>
      <c r="K34" s="98"/>
      <c r="L34" s="98"/>
      <c r="M34" s="98"/>
      <c r="N34" s="98"/>
    </row>
    <row r="35" spans="1:14" ht="15.75" thickTop="1">
      <c r="A35" s="99" t="s">
        <v>11</v>
      </c>
      <c r="B35" s="99"/>
      <c r="C35" s="60" t="e">
        <f>SLOPE(C12:C31,B12:B31)</f>
        <v>#DIV/0!</v>
      </c>
      <c r="F35" s="77"/>
      <c r="G35" s="77"/>
      <c r="H35" s="77"/>
      <c r="I35" s="77"/>
      <c r="J35" s="77"/>
      <c r="K35" s="77"/>
      <c r="L35" s="77"/>
      <c r="M35" s="77"/>
      <c r="N35" s="77"/>
    </row>
    <row r="36" spans="1:6" ht="15">
      <c r="A36" s="100" t="s">
        <v>12</v>
      </c>
      <c r="B36" s="100"/>
      <c r="C36" s="60" t="e">
        <f>INTERCEPT(C12:C31,B12:B31)</f>
        <v>#DIV/0!</v>
      </c>
      <c r="F36" s="8"/>
    </row>
    <row r="37" spans="1:4" ht="15">
      <c r="A37" s="100" t="s">
        <v>43</v>
      </c>
      <c r="B37" s="100"/>
      <c r="C37" s="60" t="e">
        <f>CORREL(B12:B31,C12:C31)</f>
        <v>#DIV/0!</v>
      </c>
      <c r="D37" t="e">
        <f>IF(C37&lt;0.975,"**Correlation Coefficient is too low. Troubleshoot Assay and re-analyse specimens","")</f>
        <v>#DIV/0!</v>
      </c>
    </row>
    <row r="38" spans="1:3" ht="15">
      <c r="A38" s="97"/>
      <c r="B38" s="97"/>
      <c r="C38" s="76"/>
    </row>
  </sheetData>
  <sheetProtection selectLockedCells="1"/>
  <mergeCells count="9">
    <mergeCell ref="B3:L3"/>
    <mergeCell ref="B5:D5"/>
    <mergeCell ref="B6:D6"/>
    <mergeCell ref="A10:E10"/>
    <mergeCell ref="A38:B38"/>
    <mergeCell ref="F33:N34"/>
    <mergeCell ref="A35:B35"/>
    <mergeCell ref="A36:B36"/>
    <mergeCell ref="A37:B37"/>
  </mergeCells>
  <conditionalFormatting sqref="E12:E34">
    <cfRule type="cellIs" priority="6" dxfId="6" operator="lessThan" stopIfTrue="1">
      <formula>-1</formula>
    </cfRule>
    <cfRule type="cellIs" priority="7" dxfId="6" operator="greaterThan" stopIfTrue="1">
      <formula>1</formula>
    </cfRule>
  </conditionalFormatting>
  <conditionalFormatting sqref="C37">
    <cfRule type="cellIs" priority="5" dxfId="6" operator="lessThan" stopIfTrue="1">
      <formula>0.975</formula>
    </cfRule>
  </conditionalFormatting>
  <conditionalFormatting sqref="A10">
    <cfRule type="cellIs" priority="3" dxfId="5" operator="equal" stopIfTrue="1">
      <formula>"Experiment: FAILED (See Note Below**)"</formula>
    </cfRule>
    <cfRule type="cellIs" priority="4" dxfId="4" operator="equal" stopIfTrue="1">
      <formula>"Experiment: PASSED"</formula>
    </cfRule>
  </conditionalFormatting>
  <conditionalFormatting sqref="D37">
    <cfRule type="cellIs" priority="2" dxfId="1" operator="notEqual" stopIfTrue="1">
      <formula>""""""</formula>
    </cfRule>
  </conditionalFormatting>
  <conditionalFormatting sqref="F33:N35">
    <cfRule type="cellIs" priority="1" dxfId="1" operator="notEqual" stopIfTrue="1">
      <formula>""""""</formula>
    </cfRule>
  </conditionalFormatting>
  <pageMargins left="0.7" right="0.7" top="0.75" bottom="0.75" header="0.3" footer="0.3"/>
  <pageSetup horizontalDpi="300" verticalDpi="300" orientation="portrait" scale="70"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93"/>
  <sheetViews>
    <sheetView tabSelected="1" workbookViewId="0" topLeftCell="A1">
      <selection pane="topLeft" activeCell="H27" sqref="H27"/>
    </sheetView>
  </sheetViews>
  <sheetFormatPr defaultRowHeight="15"/>
  <cols>
    <col min="1" max="1" width="8.57142857142857" bestFit="1" customWidth="1"/>
    <col min="2" max="2" width="8.71428571428571" customWidth="1"/>
    <col min="3" max="3" width="9.57142857142857" customWidth="1"/>
    <col min="4" max="4" width="6.85714285714286" bestFit="1" customWidth="1"/>
    <col min="5" max="5" width="12.5714285714286" bestFit="1" customWidth="1"/>
    <col min="6" max="6" width="5.71428571428571" customWidth="1"/>
    <col min="7" max="7" width="9.28571428571429" bestFit="1" customWidth="1"/>
    <col min="8" max="8" width="10.5714285714286" customWidth="1"/>
    <col min="9" max="9" width="9.42857142857143" bestFit="1" customWidth="1"/>
    <col min="10" max="10" width="10.2857142857143" customWidth="1"/>
    <col min="11" max="11" width="2.28571428571429" customWidth="1"/>
    <col min="12" max="12" width="11.5714285714286" customWidth="1"/>
    <col min="13" max="13" width="12.1428571428571" bestFit="1" customWidth="1"/>
    <col min="14" max="15" width="9.42857142857143" bestFit="1" customWidth="1"/>
    <col min="16" max="16" width="5.85714285714286" customWidth="1"/>
    <col min="17" max="17" width="12.2857142857143" customWidth="1"/>
    <col min="18" max="18" width="9.28571428571429" bestFit="1" customWidth="1"/>
    <col min="21" max="21" width="9.85714285714286" customWidth="1"/>
    <col min="26" max="26" width="12.7142857142857" customWidth="1"/>
    <col min="27" max="27" width="13.1428571428571" customWidth="1"/>
    <col min="28" max="28" width="13" customWidth="1"/>
    <col min="29" max="29" width="14" customWidth="1"/>
  </cols>
  <sheetData>
    <row r="1" spans="1:1" ht="15">
      <c r="A1" s="107" t="s">
        <v>79</v>
      </c>
    </row>
    <row r="2" spans="1:13" ht="15">
      <c r="A2" s="107" t="s">
        <v>81</v>
      </c>
    </row>
    <row r="3" spans="7:18" ht="15" customHeight="1">
      <c r="G3" s="92" t="s">
        <v>6</v>
      </c>
      <c r="H3" s="92"/>
      <c r="I3" s="92"/>
      <c r="J3" s="92"/>
      <c r="K3" s="92"/>
      <c r="L3" s="92"/>
      <c r="M3" s="92"/>
      <c r="N3" s="92"/>
      <c r="O3" s="92"/>
      <c r="R3" s="2" t="e">
        <f>(D12/B12)*100</f>
        <v>#DIV/0!</v>
      </c>
    </row>
    <row r="4" spans="7:18" ht="15" customHeight="1">
      <c r="G4" s="92"/>
      <c r="H4" s="92"/>
      <c r="I4" s="92"/>
      <c r="J4" s="92"/>
      <c r="K4" s="92"/>
      <c r="L4" s="92"/>
      <c r="M4" s="92"/>
      <c r="N4" s="92"/>
      <c r="O4" s="92"/>
      <c r="R4" s="2" t="e">
        <f>(D13/B13)*100</f>
        <v>#DIV/0!</v>
      </c>
    </row>
    <row r="5" spans="18:18" ht="15">
      <c r="R5" s="2" t="e">
        <f>(D14/B14)*100</f>
        <v>#DIV/0!</v>
      </c>
    </row>
    <row r="6" spans="7:18" ht="15">
      <c r="G6" s="93" t="s">
        <v>7</v>
      </c>
      <c r="H6" s="93"/>
      <c r="I6" s="93"/>
      <c r="J6" s="101">
        <f>'Method Comparison'!E5</f>
        <v>0</v>
      </c>
      <c r="K6" s="101"/>
      <c r="L6" s="101"/>
      <c r="M6" s="101"/>
      <c r="N6" s="101"/>
      <c r="O6" t="s">
        <v>31</v>
      </c>
      <c r="P6" s="101">
        <f>'Method Comparison'!K5</f>
        <v>0</v>
      </c>
      <c r="Q6" s="101"/>
      <c r="R6" s="2" t="e">
        <f>(D15/B15)*100</f>
        <v>#DIV/0!</v>
      </c>
    </row>
    <row r="7" spans="8:18" ht="15">
      <c r="H7" s="93" t="s">
        <v>8</v>
      </c>
      <c r="I7" s="93"/>
      <c r="J7" s="105">
        <f>'Method Comparison'!E6</f>
        <v>0</v>
      </c>
      <c r="K7" s="105"/>
      <c r="L7" s="105"/>
      <c r="M7" s="105"/>
      <c r="N7" s="105"/>
      <c r="O7" t="s">
        <v>36</v>
      </c>
      <c r="R7" s="2" t="e">
        <f>(D16/B16)*100</f>
        <v>#DIV/0!</v>
      </c>
    </row>
    <row r="8" spans="5:18" ht="15">
      <c r="E8" s="8"/>
      <c r="I8" s="5" t="s">
        <v>9</v>
      </c>
      <c r="J8" s="105">
        <f>'Method Comparison'!E7</f>
        <v>0</v>
      </c>
      <c r="K8" s="105"/>
      <c r="L8" s="105"/>
      <c r="M8" s="105"/>
      <c r="N8" s="105"/>
      <c r="O8" t="s">
        <v>32</v>
      </c>
      <c r="P8" t="s">
        <v>33</v>
      </c>
      <c r="R8" s="2" t="e">
        <f>(D17/B17)*100</f>
        <v>#DIV/0!</v>
      </c>
    </row>
    <row r="9" spans="9:18" ht="15">
      <c r="I9" s="5" t="s">
        <v>10</v>
      </c>
      <c r="J9" s="61" t="str">
        <f>IF('Method Comparison'!E8&gt;0,'Method Comparison'!E8,"Units not entered")</f>
        <v>Units not entered</v>
      </c>
      <c r="K9" s="4"/>
      <c r="O9" s="69">
        <f>'Method Comparison'!J8</f>
        <v>0</v>
      </c>
      <c r="P9" s="69">
        <f>'Method Comparison'!K8</f>
        <v>0</v>
      </c>
      <c r="R9" s="2" t="e">
        <f>(D18/B18)*100</f>
        <v>#DIV/0!</v>
      </c>
    </row>
    <row r="10" spans="18:18" ht="15">
      <c r="R10" s="2" t="e">
        <f>(D19/B19)*100</f>
        <v>#DIV/0!</v>
      </c>
    </row>
    <row r="11" spans="1:18" ht="15.75" thickBot="1">
      <c r="A11" s="67" t="s">
        <v>0</v>
      </c>
      <c r="B11" s="67" t="s">
        <v>1</v>
      </c>
      <c r="C11" s="67" t="s">
        <v>2</v>
      </c>
      <c r="D11" s="68" t="s">
        <v>3</v>
      </c>
      <c r="E11" s="26" t="s">
        <v>15</v>
      </c>
      <c r="R11" s="2" t="e">
        <f>(D20/B20)*100</f>
        <v>#DIV/0!</v>
      </c>
    </row>
    <row r="12" spans="1:18" ht="15.75" thickTop="1">
      <c r="A12" s="64">
        <v>1</v>
      </c>
      <c r="B12" s="62">
        <f>'Method Comparison'!B12</f>
        <v>0</v>
      </c>
      <c r="C12" s="62">
        <f>'Method Comparison'!C12</f>
        <v>0</v>
      </c>
      <c r="D12">
        <f>C12-B12</f>
        <v>0</v>
      </c>
      <c r="E12" s="2">
        <f>POWER(D12-$D$35,2)</f>
        <v>0</v>
      </c>
      <c r="F12" s="2">
        <f>E12/19</f>
        <v>0</v>
      </c>
      <c r="R12" s="2" t="e">
        <f>(D21/B21)*100</f>
        <v>#DIV/0!</v>
      </c>
    </row>
    <row r="13" spans="1:18" ht="15">
      <c r="A13" s="64">
        <f>A12+1</f>
        <v>2</v>
      </c>
      <c r="B13" s="62">
        <f>'Method Comparison'!B13</f>
        <v>0</v>
      </c>
      <c r="C13" s="62">
        <f>'Method Comparison'!C13</f>
        <v>0</v>
      </c>
      <c r="D13">
        <f>C13-B13</f>
        <v>0</v>
      </c>
      <c r="E13" s="2">
        <f>POWER(D13-$D$35,2)</f>
        <v>0</v>
      </c>
      <c r="F13" s="2">
        <f>E13/19</f>
        <v>0</v>
      </c>
      <c r="R13" s="2" t="e">
        <f>(D22/B22)*100</f>
        <v>#DIV/0!</v>
      </c>
    </row>
    <row r="14" spans="1:18" ht="15">
      <c r="A14" s="64">
        <f>A13+1</f>
        <v>3</v>
      </c>
      <c r="B14" s="62">
        <f>'Method Comparison'!B14</f>
        <v>0</v>
      </c>
      <c r="C14" s="62">
        <f>'Method Comparison'!C14</f>
        <v>0</v>
      </c>
      <c r="D14">
        <f>C14-B14</f>
        <v>0</v>
      </c>
      <c r="E14" s="2">
        <f>POWER(D14-$D$35,2)</f>
        <v>0</v>
      </c>
      <c r="F14" s="2">
        <f>E14/19</f>
        <v>0</v>
      </c>
      <c r="R14" s="2" t="e">
        <f>(D23/B23)*100</f>
        <v>#DIV/0!</v>
      </c>
    </row>
    <row r="15" spans="1:18" ht="15">
      <c r="A15" s="64">
        <f>A14+1</f>
        <v>4</v>
      </c>
      <c r="B15" s="62">
        <f>'Method Comparison'!B15</f>
        <v>0</v>
      </c>
      <c r="C15" s="62">
        <f>'Method Comparison'!C15</f>
        <v>0</v>
      </c>
      <c r="D15">
        <f>C15-B15</f>
        <v>0</v>
      </c>
      <c r="E15" s="2">
        <f>POWER(D15-$D$35,2)</f>
        <v>0</v>
      </c>
      <c r="F15" s="2">
        <f>E15/19</f>
        <v>0</v>
      </c>
      <c r="R15" s="2" t="e">
        <f>(D24/B24)*100</f>
        <v>#DIV/0!</v>
      </c>
    </row>
    <row r="16" spans="1:18" ht="15">
      <c r="A16" s="64">
        <f>A15+1</f>
        <v>5</v>
      </c>
      <c r="B16" s="62">
        <f>'Method Comparison'!B16</f>
        <v>0</v>
      </c>
      <c r="C16" s="62">
        <f>'Method Comparison'!C16</f>
        <v>0</v>
      </c>
      <c r="D16">
        <f>C16-B16</f>
        <v>0</v>
      </c>
      <c r="E16" s="2">
        <f>POWER(D16-$D$35,2)</f>
        <v>0</v>
      </c>
      <c r="F16" s="2">
        <f>E16/19</f>
        <v>0</v>
      </c>
      <c r="H16">
        <v>0</v>
      </c>
      <c r="I16" s="18" t="e">
        <f>J38</f>
        <v>#DIV/0!</v>
      </c>
      <c r="R16" s="2" t="e">
        <f>(D25/B25)*100</f>
        <v>#DIV/0!</v>
      </c>
    </row>
    <row r="17" spans="1:18" ht="15">
      <c r="A17" s="64">
        <f>A16+1</f>
        <v>6</v>
      </c>
      <c r="B17" s="62">
        <f>'Method Comparison'!B17</f>
        <v>0</v>
      </c>
      <c r="C17" s="62">
        <f>'Method Comparison'!C17</f>
        <v>0</v>
      </c>
      <c r="D17">
        <f>C17-B17</f>
        <v>0</v>
      </c>
      <c r="E17" s="2">
        <f>POWER(D17-$D$35,2)</f>
        <v>0</v>
      </c>
      <c r="F17" s="2">
        <f>E17/19</f>
        <v>0</v>
      </c>
      <c r="H17">
        <f>B12</f>
        <v>0</v>
      </c>
      <c r="I17">
        <f>C12</f>
        <v>0</v>
      </c>
      <c r="R17" s="2" t="e">
        <f>(D26/B26)*100</f>
        <v>#DIV/0!</v>
      </c>
    </row>
    <row r="18" spans="1:18" ht="15">
      <c r="A18" s="64">
        <f>A17+1</f>
        <v>7</v>
      </c>
      <c r="B18" s="62">
        <f>'Method Comparison'!B18</f>
        <v>0</v>
      </c>
      <c r="C18" s="62">
        <f>'Method Comparison'!C18</f>
        <v>0</v>
      </c>
      <c r="D18">
        <f>C18-B18</f>
        <v>0</v>
      </c>
      <c r="E18" s="2">
        <f>POWER(D18-$D$35,2)</f>
        <v>0</v>
      </c>
      <c r="F18" s="2">
        <f>E18/19</f>
        <v>0</v>
      </c>
      <c r="G18" s="8"/>
      <c r="M18" s="8"/>
      <c r="N18" s="8"/>
      <c r="P18" s="1"/>
      <c r="R18" s="2" t="e">
        <f>(D27/B27)*100</f>
        <v>#DIV/0!</v>
      </c>
    </row>
    <row r="19" spans="1:18" ht="15">
      <c r="A19" s="64">
        <f>A18+1</f>
        <v>8</v>
      </c>
      <c r="B19" s="62">
        <f>'Method Comparison'!B19</f>
        <v>0</v>
      </c>
      <c r="C19" s="62">
        <f>'Method Comparison'!C19</f>
        <v>0</v>
      </c>
      <c r="D19">
        <f>C19-B19</f>
        <v>0</v>
      </c>
      <c r="E19" s="2">
        <f>POWER(D19-$D$35,2)</f>
        <v>0</v>
      </c>
      <c r="F19" s="2">
        <f>E19/19</f>
        <v>0</v>
      </c>
      <c r="G19" s="11"/>
      <c r="M19" s="12"/>
      <c r="N19" s="12"/>
      <c r="R19" s="2" t="e">
        <f>(D28/B28)*100</f>
        <v>#DIV/0!</v>
      </c>
    </row>
    <row r="20" spans="1:18" ht="15">
      <c r="A20" s="64">
        <f>A19+1</f>
        <v>9</v>
      </c>
      <c r="B20" s="62">
        <f>'Method Comparison'!B20</f>
        <v>0</v>
      </c>
      <c r="C20" s="62">
        <f>'Method Comparison'!C20</f>
        <v>0</v>
      </c>
      <c r="D20">
        <f>C20-B20</f>
        <v>0</v>
      </c>
      <c r="E20" s="2">
        <f>POWER(D20-$D$35,2)</f>
        <v>0</v>
      </c>
      <c r="F20" s="2">
        <f>E20/19</f>
        <v>0</v>
      </c>
      <c r="M20" s="21"/>
      <c r="N20" s="9"/>
      <c r="R20" s="2" t="e">
        <f>(D29/B29)*100</f>
        <v>#DIV/0!</v>
      </c>
    </row>
    <row r="21" spans="1:18" ht="15">
      <c r="A21" s="64">
        <f>A20+1</f>
        <v>10</v>
      </c>
      <c r="B21" s="62">
        <f>'Method Comparison'!B21</f>
        <v>0</v>
      </c>
      <c r="C21" s="62">
        <f>'Method Comparison'!C21</f>
        <v>0</v>
      </c>
      <c r="D21">
        <f>C21-B21</f>
        <v>0</v>
      </c>
      <c r="E21" s="2">
        <f>POWER(D21-$D$35,2)</f>
        <v>0</v>
      </c>
      <c r="F21" s="2">
        <f>E21/19</f>
        <v>0</v>
      </c>
      <c r="M21" s="10"/>
      <c r="N21" s="10"/>
      <c r="R21" s="2" t="e">
        <f>(D30/B30)*100</f>
        <v>#DIV/0!</v>
      </c>
    </row>
    <row r="22" spans="1:18" ht="15">
      <c r="A22" s="64">
        <f>A21+1</f>
        <v>11</v>
      </c>
      <c r="B22" s="62">
        <f>'Method Comparison'!B22</f>
        <v>0</v>
      </c>
      <c r="C22" s="62">
        <f>'Method Comparison'!C22</f>
        <v>0</v>
      </c>
      <c r="D22">
        <f>C22-B22</f>
        <v>0</v>
      </c>
      <c r="E22" s="2">
        <f>POWER(D22-$D$35,2)</f>
        <v>0</v>
      </c>
      <c r="F22" s="2">
        <f>E22/19</f>
        <v>0</v>
      </c>
      <c r="G22" s="8"/>
      <c r="M22" s="8"/>
      <c r="N22" s="8"/>
      <c r="R22" s="2" t="e">
        <f>(D31/B31)*100</f>
        <v>#DIV/0!</v>
      </c>
    </row>
    <row r="23" spans="1:6" ht="15">
      <c r="A23" s="64">
        <f>A22+1</f>
        <v>12</v>
      </c>
      <c r="B23" s="62">
        <f>'Method Comparison'!B23</f>
        <v>0</v>
      </c>
      <c r="C23" s="62">
        <f>'Method Comparison'!C23</f>
        <v>0</v>
      </c>
      <c r="D23">
        <f>C23-B23</f>
        <v>0</v>
      </c>
      <c r="E23" s="2">
        <f>POWER(D23-$D$35,2)</f>
        <v>0</v>
      </c>
      <c r="F23" s="2">
        <f>E23/19</f>
        <v>0</v>
      </c>
    </row>
    <row r="24" spans="1:6" ht="15">
      <c r="A24" s="64">
        <f>A23+1</f>
        <v>13</v>
      </c>
      <c r="B24" s="62">
        <f>'Method Comparison'!B24</f>
        <v>0</v>
      </c>
      <c r="C24" s="62">
        <f>'Method Comparison'!C24</f>
        <v>0</v>
      </c>
      <c r="D24">
        <f>C24-B24</f>
        <v>0</v>
      </c>
      <c r="E24" s="2">
        <f>POWER(D24-$D$35,2)</f>
        <v>0</v>
      </c>
      <c r="F24" s="2">
        <f>E24/19</f>
        <v>0</v>
      </c>
    </row>
    <row r="25" spans="1:6" ht="15">
      <c r="A25" s="64">
        <f>A24+1</f>
        <v>14</v>
      </c>
      <c r="B25" s="62">
        <f>'Method Comparison'!B25</f>
        <v>0</v>
      </c>
      <c r="C25" s="62">
        <f>'Method Comparison'!C25</f>
        <v>0</v>
      </c>
      <c r="D25">
        <f>C25-B25</f>
        <v>0</v>
      </c>
      <c r="E25" s="2">
        <f>POWER(D25-$D$35,2)</f>
        <v>0</v>
      </c>
      <c r="F25" s="2">
        <f>E25/19</f>
        <v>0</v>
      </c>
    </row>
    <row r="26" spans="1:18" ht="15">
      <c r="A26" s="64">
        <f>A25+1</f>
        <v>15</v>
      </c>
      <c r="B26" s="62">
        <f>'Method Comparison'!B26</f>
        <v>0</v>
      </c>
      <c r="C26" s="62">
        <f>'Method Comparison'!C26</f>
        <v>0</v>
      </c>
      <c r="D26">
        <f>C26-B26</f>
        <v>0</v>
      </c>
      <c r="E26" s="2">
        <f>POWER(D26-$D$35,2)</f>
        <v>0</v>
      </c>
      <c r="F26" s="2">
        <f>E26/19</f>
        <v>0</v>
      </c>
      <c r="G26" s="24"/>
      <c r="H26" s="22" t="s">
        <v>23</v>
      </c>
      <c r="I26" s="23"/>
      <c r="J26" s="22" t="s">
        <v>25</v>
      </c>
      <c r="K26" s="23"/>
      <c r="L26" s="23"/>
      <c r="M26" s="106" t="s">
        <v>27</v>
      </c>
      <c r="N26" s="106"/>
      <c r="O26" s="106"/>
      <c r="P26" s="23"/>
      <c r="Q26" s="23" t="s">
        <v>30</v>
      </c>
      <c r="R26" s="25"/>
    </row>
    <row r="27" spans="1:30" ht="15.75" thickBot="1">
      <c r="A27" s="64">
        <f>A26+1</f>
        <v>16</v>
      </c>
      <c r="B27" s="62">
        <f>'Method Comparison'!B27</f>
        <v>0</v>
      </c>
      <c r="C27" s="62">
        <f>'Method Comparison'!C27</f>
        <v>0</v>
      </c>
      <c r="D27">
        <f>C27-B27</f>
        <v>0</v>
      </c>
      <c r="E27" s="2">
        <f>POWER(D27-$D$35,2)</f>
        <v>0</v>
      </c>
      <c r="F27" s="2">
        <f>E27/19</f>
        <v>0</v>
      </c>
      <c r="G27" s="70"/>
      <c r="H27" s="71" t="s">
        <v>24</v>
      </c>
      <c r="I27" s="71"/>
      <c r="J27" s="71" t="s">
        <v>26</v>
      </c>
      <c r="K27" s="71"/>
      <c r="L27" s="71"/>
      <c r="M27" s="72" t="s">
        <v>28</v>
      </c>
      <c r="N27" s="73"/>
      <c r="O27" s="73" t="s">
        <v>29</v>
      </c>
      <c r="P27" s="73"/>
      <c r="Q27" s="73"/>
      <c r="R27" s="74"/>
      <c r="T27" s="33"/>
      <c r="U27" s="33"/>
      <c r="V27" s="33"/>
      <c r="W27" s="33"/>
      <c r="X27" s="33"/>
      <c r="Y27" s="33"/>
      <c r="Z27" s="33"/>
      <c r="AA27" s="33"/>
      <c r="AB27" s="33"/>
      <c r="AC27" s="33"/>
      <c r="AD27" s="33"/>
    </row>
    <row r="28" spans="1:30" ht="15.75" thickTop="1">
      <c r="A28" s="64">
        <f>A27+1</f>
        <v>17</v>
      </c>
      <c r="B28" s="62">
        <f>'Method Comparison'!B28</f>
        <v>0</v>
      </c>
      <c r="C28" s="62">
        <f>'Method Comparison'!C28</f>
        <v>0</v>
      </c>
      <c r="D28">
        <f>C28-B28</f>
        <v>0</v>
      </c>
      <c r="E28" s="2">
        <f>POWER(D28-$D$35,2)</f>
        <v>0</v>
      </c>
      <c r="F28" s="59">
        <f>E28/19</f>
        <v>0</v>
      </c>
      <c r="G28" s="47">
        <f>IF(($P$9/100)*H28&gt;$O$9,($P$9/100)*H28,$O$9)</f>
        <v>0</v>
      </c>
      <c r="H28" s="37"/>
      <c r="J28" s="46" t="e">
        <f>IF((H28*$J$37)+$J$38&gt;0,(H28*$J$37)+$J$38,"-")</f>
        <v>#DIV/0!</v>
      </c>
      <c r="M28" s="45" t="str">
        <f>IF(H28&gt;0,(H28*($J$37-$L$37))+($J$38-$L$38),"-")</f>
        <v>-</v>
      </c>
      <c r="O28" s="20" t="str">
        <f>IF(H28&gt;0,(H28*($J$37+$L$37))+($J$38+$L$38),"-")</f>
        <v>-</v>
      </c>
      <c r="P28" s="8"/>
      <c r="Q28" t="e">
        <f>IF(AND(ABS(M28-H28)&lt;G28,ABS(O28-H28)&lt;G28),"Acceptable","Unacceptable")</f>
        <v>#VALUE!</v>
      </c>
      <c r="R28" s="6"/>
      <c r="T28" s="40"/>
      <c r="AD28" s="40"/>
    </row>
    <row r="29" spans="1:30" ht="15">
      <c r="A29" s="64">
        <f>A28+1</f>
        <v>18</v>
      </c>
      <c r="B29" s="62">
        <f>'Method Comparison'!B29</f>
        <v>0</v>
      </c>
      <c r="C29" s="62">
        <f>'Method Comparison'!C29</f>
        <v>0</v>
      </c>
      <c r="D29">
        <f>C29-B29</f>
        <v>0</v>
      </c>
      <c r="E29" s="2">
        <f>POWER(D29-$D$35,2)</f>
        <v>0</v>
      </c>
      <c r="F29" s="2">
        <f>E29/19</f>
        <v>0</v>
      </c>
      <c r="G29" s="47">
        <f>IF(($P$9/100)*H29&gt;$O$9,($P$9/100)*H29,$O$9)</f>
        <v>0</v>
      </c>
      <c r="H29" s="38"/>
      <c r="J29" s="46" t="e">
        <f>IF((H29*J37)+J38&gt;0,(H29*J37)+J38,"-")</f>
        <v>#DIV/0!</v>
      </c>
      <c r="M29" s="45" t="str">
        <f>IF(H29&gt;0,(H29*($J$37-$L$37))+($J$38-$L$38),"-")</f>
        <v>-</v>
      </c>
      <c r="O29" s="20" t="str">
        <f>IF(H29&gt;0,(H29*($J$37+$L$37))+($J$38+$L$38),"-")</f>
        <v>-</v>
      </c>
      <c r="P29" s="8"/>
      <c r="Q29" t="e">
        <f>IF(AND(ABS(M29-H29)&lt;G29,ABS(O29-H29)&lt;G29),"Acceptable","Unacceptable")</f>
        <v>#VALUE!</v>
      </c>
      <c r="R29" s="6"/>
      <c r="T29" s="40"/>
      <c r="U29" s="8"/>
      <c r="V29" s="8"/>
      <c r="W29" s="8"/>
      <c r="X29" s="8"/>
      <c r="Y29" s="8"/>
      <c r="Z29" s="8"/>
      <c r="AA29" s="8"/>
      <c r="AB29" s="8"/>
      <c r="AC29" s="8"/>
      <c r="AD29" s="40"/>
    </row>
    <row r="30" spans="1:30" ht="15">
      <c r="A30" s="64">
        <f>A29+1</f>
        <v>19</v>
      </c>
      <c r="B30" s="62">
        <f>'Method Comparison'!B30</f>
        <v>0</v>
      </c>
      <c r="C30" s="62">
        <f>'Method Comparison'!C30</f>
        <v>0</v>
      </c>
      <c r="D30">
        <f>C30-B30</f>
        <v>0</v>
      </c>
      <c r="E30" s="2">
        <f>POWER(D30-$D$35,2)</f>
        <v>0</v>
      </c>
      <c r="F30" s="2">
        <f>E30/19</f>
        <v>0</v>
      </c>
      <c r="G30" s="47">
        <f>IF(($P$9/100)*H30&gt;$O$9,($P$9/100)*H30,$O$9)</f>
        <v>0</v>
      </c>
      <c r="H30" s="38"/>
      <c r="J30" s="46" t="e">
        <f>IF((H30*J37)+J38&gt;0,(H30*J37)+J38,"-")</f>
        <v>#DIV/0!</v>
      </c>
      <c r="M30" s="45" t="str">
        <f>IF(H30&gt;0,(H30*($J$37-$L$37))+($J$38-$L$38),"-")</f>
        <v>-</v>
      </c>
      <c r="O30" s="20" t="str">
        <f>IF(H30&gt;0,(H30*($J$37+$L$37))+($J$38+$L$38),"-")</f>
        <v>-</v>
      </c>
      <c r="P30" s="8"/>
      <c r="Q30" t="e">
        <f>IF(AND(ABS(M30-H30)&lt;G30,ABS(O30-H30)&lt;G30),"Acceptable","Unacceptable")</f>
        <v>#VALUE!</v>
      </c>
      <c r="R30" s="6"/>
      <c r="T30" s="40"/>
      <c r="U30" s="41"/>
      <c r="V30" s="41"/>
      <c r="W30" s="8"/>
      <c r="X30" s="8"/>
      <c r="Y30" s="8"/>
      <c r="Z30" s="8"/>
      <c r="AA30" s="8"/>
      <c r="AB30" s="8"/>
      <c r="AC30" s="8"/>
      <c r="AD30" s="40"/>
    </row>
    <row r="31" spans="1:30" ht="15.75" thickBot="1">
      <c r="A31" s="65">
        <f>A30+1</f>
        <v>20</v>
      </c>
      <c r="B31" s="63">
        <f>'Method Comparison'!B31</f>
        <v>0</v>
      </c>
      <c r="C31" s="63">
        <f>'Method Comparison'!C31</f>
        <v>0</v>
      </c>
      <c r="D31" s="31">
        <f>C31-B31</f>
        <v>0</v>
      </c>
      <c r="E31" s="2">
        <f>POWER(D31-$D$35,2)</f>
        <v>0</v>
      </c>
      <c r="F31" s="2">
        <f>E31/19</f>
        <v>0</v>
      </c>
      <c r="G31" s="47">
        <f>IF(($P$9/100)*H31&gt;$O$9,($P$9/100)*H31,$O$9)</f>
        <v>0</v>
      </c>
      <c r="H31" s="38"/>
      <c r="J31" s="46" t="e">
        <f>IF((H31*J37)+J38&gt;0,(H31*J37)+J38,"-")</f>
        <v>#DIV/0!</v>
      </c>
      <c r="M31" s="45" t="str">
        <f>IF(H31&gt;0,(H31*($J$37-$L$37))+($J$38-$L$38),"-")</f>
        <v>-</v>
      </c>
      <c r="O31" s="20" t="str">
        <f>IF(H31&gt;0,(H31*($J$37+$L$37))+($J$38+$L$38),"-")</f>
        <v>-</v>
      </c>
      <c r="P31" s="8"/>
      <c r="Q31" t="e">
        <f>IF(AND(ABS(M31-H31)&lt;G31,ABS(O31-H31)&lt;G31),"Acceptable","Unacceptable")</f>
        <v>#VALUE!</v>
      </c>
      <c r="R31" s="6"/>
      <c r="T31" s="40"/>
      <c r="U31" s="39"/>
      <c r="V31" s="39"/>
      <c r="W31" s="8"/>
      <c r="X31" s="8"/>
      <c r="Y31" s="8"/>
      <c r="Z31" s="8"/>
      <c r="AA31" s="8"/>
      <c r="AB31" s="8"/>
      <c r="AC31" s="8"/>
      <c r="AD31" s="40"/>
    </row>
    <row r="32" spans="1:30" ht="15.75" thickTop="1">
      <c r="A32" s="64" t="s">
        <v>4</v>
      </c>
      <c r="B32">
        <f>AVERAGE(B12:B31)</f>
        <v>0</v>
      </c>
      <c r="C32">
        <f>AVERAGE(C12:C31)</f>
        <v>0</v>
      </c>
      <c r="D32">
        <f>AVERAGE(D12:D31)</f>
        <v>0</v>
      </c>
      <c r="E32" s="2">
        <f>POWER(D32-$D$35,2)</f>
        <v>0</v>
      </c>
      <c r="F32" s="2">
        <f>SUM(F12:F31)</f>
        <v>0</v>
      </c>
      <c r="G32" s="47">
        <f>IF(($P$9/100)*H32&gt;$O$9,($P$9/100)*H32,$O$9)</f>
        <v>0</v>
      </c>
      <c r="H32" s="37"/>
      <c r="J32" s="46" t="e">
        <f>IF((H32*J37)+J38&gt;0,(H32*J37)+J38,"-")</f>
        <v>#DIV/0!</v>
      </c>
      <c r="M32" s="45" t="str">
        <f>IF(H32&gt;0,(H32*($J$37-$L$37))+($J$38-$L$38),"-")</f>
        <v>-</v>
      </c>
      <c r="O32" s="20" t="str">
        <f>IF(H32&gt;0,(H32*($J$37+$L$37))+($J$38+$L$38),"-")</f>
        <v>-</v>
      </c>
      <c r="P32" s="8"/>
      <c r="Q32" t="e">
        <f>IF(AND(ABS(M32-H32)&lt;G32,ABS(O32-H32)&lt;G32),"Acceptable","Unacceptable")</f>
        <v>#VALUE!</v>
      </c>
      <c r="R32" s="6"/>
      <c r="T32" s="40"/>
      <c r="U32" s="39"/>
      <c r="V32" s="39"/>
      <c r="W32" s="8"/>
      <c r="X32" s="8"/>
      <c r="Y32" s="8"/>
      <c r="Z32" s="8"/>
      <c r="AA32" s="8"/>
      <c r="AB32" s="8"/>
      <c r="AC32" s="8"/>
      <c r="AD32" s="40"/>
    </row>
    <row r="33" spans="1:30" ht="15">
      <c r="A33" s="64" t="s">
        <v>5</v>
      </c>
      <c r="B33">
        <f>STDEV(B11:B31)</f>
        <v>0</v>
      </c>
      <c r="C33" s="60">
        <f>STDEV(C12:C31)</f>
        <v>0</v>
      </c>
      <c r="D33">
        <f>STDEV(D12:D31)</f>
        <v>0</v>
      </c>
      <c r="G33" s="49">
        <f>IF(($P$9/100)*H33&gt;$O$9,($P$9/100)*H33,$O$9)</f>
        <v>0</v>
      </c>
      <c r="H33" s="61"/>
      <c r="I33" s="3"/>
      <c r="J33" s="50"/>
      <c r="K33" s="3"/>
      <c r="L33" s="3"/>
      <c r="M33" s="51"/>
      <c r="N33" s="3"/>
      <c r="O33" s="52"/>
      <c r="P33" s="3"/>
      <c r="Q33" s="3"/>
      <c r="R33" s="7"/>
      <c r="T33" s="40"/>
      <c r="U33" s="39"/>
      <c r="V33" s="39"/>
      <c r="W33" s="8"/>
      <c r="X33" s="8"/>
      <c r="Y33" s="8"/>
      <c r="Z33" s="8"/>
      <c r="AA33" s="8"/>
      <c r="AB33" s="8"/>
      <c r="AC33" s="8"/>
      <c r="AD33" s="40"/>
    </row>
    <row r="34" spans="1:30" ht="15">
      <c r="A34" s="64" t="s">
        <v>16</v>
      </c>
      <c r="D34">
        <f>C32-B32</f>
        <v>0</v>
      </c>
      <c r="E34" s="2">
        <f>E32/19</f>
        <v>0</v>
      </c>
      <c r="G34" s="8"/>
      <c r="H34" s="8"/>
      <c r="I34" s="8"/>
      <c r="J34" s="8"/>
      <c r="K34" s="8"/>
      <c r="L34" s="8"/>
      <c r="M34" s="8"/>
      <c r="N34" s="8"/>
      <c r="O34" s="8"/>
      <c r="P34" s="8"/>
      <c r="Q34" s="8"/>
      <c r="R34" s="8"/>
      <c r="S34" s="8"/>
      <c r="T34" s="40"/>
      <c r="U34" s="39"/>
      <c r="V34" s="39"/>
      <c r="W34" s="8"/>
      <c r="X34" s="8"/>
      <c r="Y34" s="8"/>
      <c r="Z34" s="8"/>
      <c r="AA34" s="8"/>
      <c r="AB34" s="8"/>
      <c r="AC34" s="8"/>
      <c r="AD34" s="40"/>
    </row>
    <row r="35" spans="4:30" ht="15">
      <c r="D35" s="30">
        <f>ABS(D34)</f>
        <v>0</v>
      </c>
      <c r="G35" s="8"/>
      <c r="H35" s="8"/>
      <c r="I35" s="8"/>
      <c r="J35" s="8"/>
      <c r="K35" s="8"/>
      <c r="L35" s="8"/>
      <c r="P35" s="8"/>
      <c r="T35" s="40"/>
      <c r="U35" s="39"/>
      <c r="V35" s="39"/>
      <c r="W35" s="8"/>
      <c r="X35" s="8"/>
      <c r="Y35" s="8"/>
      <c r="Z35" s="8"/>
      <c r="AA35" s="8"/>
      <c r="AB35" s="8"/>
      <c r="AC35" s="8"/>
      <c r="AD35" s="40"/>
    </row>
    <row r="36" spans="8:30" ht="15">
      <c r="H36" s="11"/>
      <c r="I36" s="102" t="s">
        <v>13</v>
      </c>
      <c r="J36" s="103"/>
      <c r="K36" s="103"/>
      <c r="L36" s="104"/>
      <c r="T36" s="40"/>
      <c r="U36" s="8"/>
      <c r="V36" s="8"/>
      <c r="W36" s="8"/>
      <c r="X36" s="8"/>
      <c r="Y36" s="8"/>
      <c r="Z36" s="8"/>
      <c r="AA36" s="8"/>
      <c r="AB36" s="8"/>
      <c r="AC36" s="8"/>
      <c r="AD36" s="40"/>
    </row>
    <row r="37" spans="1:30" ht="15">
      <c r="A37" s="29"/>
      <c r="B37" s="29"/>
      <c r="C37" s="29"/>
      <c r="D37" s="29"/>
      <c r="E37" s="29"/>
      <c r="F37" s="29"/>
      <c r="G37" s="29"/>
      <c r="H37" s="13"/>
      <c r="I37" s="14" t="s">
        <v>11</v>
      </c>
      <c r="J37" s="9" t="e">
        <f>SLOPE(C12:C31,B12:B31)</f>
        <v>#DIV/0!</v>
      </c>
      <c r="K37" s="19" t="s">
        <v>19</v>
      </c>
      <c r="L37" s="43">
        <f>N38</f>
        <v>0</v>
      </c>
      <c r="N37" s="30">
        <f t="array" ref="N37:O41">LINEST(C12:C31,B12:B31,TRUE,TRUE)</f>
        <v>0</v>
      </c>
      <c r="O37" s="30">
        <v>0</v>
      </c>
      <c r="T37" s="40"/>
      <c r="U37" s="8"/>
      <c r="V37" s="8"/>
      <c r="W37" s="8"/>
      <c r="X37" s="8"/>
      <c r="Y37" s="8"/>
      <c r="Z37" s="8"/>
      <c r="AA37" s="8"/>
      <c r="AB37" s="8"/>
      <c r="AC37" s="8"/>
      <c r="AD37" s="40"/>
    </row>
    <row r="38" spans="1:30" ht="15">
      <c r="A38" s="29"/>
      <c r="B38" s="30" t="s">
        <v>35</v>
      </c>
      <c r="C38" s="30">
        <f>INDEX(LINEST(C12:C31,B12:B31,1,1),1,2)</f>
        <v>0</v>
      </c>
      <c r="D38" s="29"/>
      <c r="E38" s="29"/>
      <c r="F38" s="29"/>
      <c r="G38" s="29"/>
      <c r="H38" s="13"/>
      <c r="I38" s="15" t="s">
        <v>12</v>
      </c>
      <c r="J38" s="10" t="e">
        <f>INTERCEPT(C12:C31,B12:B31)</f>
        <v>#DIV/0!</v>
      </c>
      <c r="K38" s="19" t="s">
        <v>19</v>
      </c>
      <c r="L38" s="44">
        <f>O38</f>
        <v>0</v>
      </c>
      <c r="N38" s="30">
        <v>0</v>
      </c>
      <c r="O38" s="30">
        <v>0</v>
      </c>
      <c r="T38" s="40"/>
      <c r="U38" s="42"/>
      <c r="V38" s="42"/>
      <c r="W38" s="42"/>
      <c r="X38" s="42"/>
      <c r="Y38" s="42"/>
      <c r="Z38" s="42"/>
      <c r="AA38" s="8"/>
      <c r="AB38" s="8"/>
      <c r="AC38" s="8"/>
      <c r="AD38" s="40"/>
    </row>
    <row r="39" spans="1:30" ht="15">
      <c r="A39" s="29"/>
      <c r="B39" s="30">
        <v>0</v>
      </c>
      <c r="C39" s="30">
        <v>0</v>
      </c>
      <c r="D39" s="29"/>
      <c r="E39" s="29"/>
      <c r="F39" s="29"/>
      <c r="G39" s="29"/>
      <c r="H39" s="8"/>
      <c r="I39" s="16" t="s">
        <v>14</v>
      </c>
      <c r="J39" s="17" t="e">
        <f>STEYX(C12:C31,B12:B31)</f>
        <v>#DIV/0!</v>
      </c>
      <c r="K39" s="3"/>
      <c r="L39" s="7"/>
      <c r="N39" s="30">
        <v>1</v>
      </c>
      <c r="O39" s="30">
        <v>0</v>
      </c>
      <c r="T39" s="40"/>
      <c r="U39" s="39"/>
      <c r="V39" s="39"/>
      <c r="W39" s="39"/>
      <c r="X39" s="39"/>
      <c r="Y39" s="39"/>
      <c r="Z39" s="39"/>
      <c r="AA39" s="8"/>
      <c r="AB39" s="8"/>
      <c r="AC39" s="8"/>
      <c r="AD39" s="40"/>
    </row>
    <row r="40" spans="1:30" ht="15">
      <c r="A40" s="29"/>
      <c r="B40" s="30">
        <f>IF(B12*($P$9/100)&gt;$O$9,B12+(B12*($P$9/100)),B12+$O$9)</f>
        <v>0</v>
      </c>
      <c r="C40" s="30">
        <f>IF($B12*($P$9/100)&gt;$O$9,$B12-($B12*($P$9/100)),$B12-$O$9)</f>
        <v>0</v>
      </c>
      <c r="D40" s="29"/>
      <c r="E40" s="29"/>
      <c r="F40" s="29"/>
      <c r="G40" s="29"/>
      <c r="I40" s="27" t="s">
        <v>34</v>
      </c>
      <c r="J40" s="28">
        <f>INDEX(LINEST(C12:C31,B12:B31,1,1),2,1)</f>
        <v>0</v>
      </c>
      <c r="N40" s="30" t="e">
        <v>#NUM!</v>
      </c>
      <c r="O40" s="30">
        <v>18</v>
      </c>
      <c r="T40" s="40"/>
      <c r="U40" s="39"/>
      <c r="V40" s="39"/>
      <c r="W40" s="39"/>
      <c r="X40" s="39"/>
      <c r="Y40" s="39"/>
      <c r="Z40" s="39"/>
      <c r="AA40" s="8"/>
      <c r="AB40" s="8"/>
      <c r="AC40" s="8"/>
      <c r="AD40" s="40"/>
    </row>
    <row r="41" spans="1:30" ht="15">
      <c r="A41" s="29"/>
      <c r="B41" s="30">
        <f>IF(B13*($P$9/100)&gt;$O$9,B13+(B13*($P$9/100)),B13+$O$9)</f>
        <v>0</v>
      </c>
      <c r="C41" s="30">
        <f>IF($B13*($P$9/100)&gt;$O$9,$B13-($B13*($P$9/100)),$B13-$O$9)</f>
        <v>0</v>
      </c>
      <c r="D41" s="29"/>
      <c r="E41" s="29"/>
      <c r="F41" s="29"/>
      <c r="G41" s="29"/>
      <c r="H41" s="93" t="s">
        <v>17</v>
      </c>
      <c r="I41" s="93"/>
      <c r="J41" s="28" t="e">
        <f>CORREL(B12:B31,C12:C31)</f>
        <v>#DIV/0!</v>
      </c>
      <c r="N41" s="30">
        <v>0</v>
      </c>
      <c r="O41" s="30">
        <v>0</v>
      </c>
      <c r="T41" s="40"/>
      <c r="U41" s="39"/>
      <c r="V41" s="39"/>
      <c r="W41" s="39"/>
      <c r="X41" s="39"/>
      <c r="Y41" s="39"/>
      <c r="Z41" s="39"/>
      <c r="AA41" s="8"/>
      <c r="AB41" s="8"/>
      <c r="AC41" s="8"/>
      <c r="AD41" s="40"/>
    </row>
    <row r="42" spans="1:30" ht="15">
      <c r="A42" s="29"/>
      <c r="B42" s="30">
        <f>IF(B14*($P$9/100)&gt;$O$9,B14+(B14*($P$9/100)),B14+$O$9)</f>
        <v>0</v>
      </c>
      <c r="C42" s="30">
        <f>IF($B14*($P$9/100)&gt;$O$9,$B14-($B14*($P$9/100)),$B14-$O$9)</f>
        <v>0</v>
      </c>
      <c r="D42" s="29"/>
      <c r="E42" s="29"/>
      <c r="F42" s="29"/>
      <c r="G42" s="29"/>
      <c r="H42" s="93" t="s">
        <v>18</v>
      </c>
      <c r="I42" s="93"/>
      <c r="J42" s="18">
        <f>D34</f>
        <v>0</v>
      </c>
      <c r="T42" s="40"/>
      <c r="U42" s="8"/>
      <c r="V42" s="8"/>
      <c r="W42" s="8"/>
      <c r="X42" s="8"/>
      <c r="Y42" s="8"/>
      <c r="Z42" s="8"/>
      <c r="AA42" s="8"/>
      <c r="AB42" s="8"/>
      <c r="AC42" s="8"/>
      <c r="AD42" s="40"/>
    </row>
    <row r="43" spans="1:30" ht="15">
      <c r="A43" s="29"/>
      <c r="B43" s="30">
        <f>IF(B15*($P$9/100)&gt;$O$9,B15+(B15*($P$9/100)),B15+$O$9)</f>
        <v>0</v>
      </c>
      <c r="C43" s="30">
        <f>IF($B15*($P$9/100)&gt;$O$9,$B15-($B15*($P$9/100)),$B15-$O$9)</f>
        <v>0</v>
      </c>
      <c r="D43" s="29"/>
      <c r="E43" s="29"/>
      <c r="F43" s="29"/>
      <c r="G43" s="29"/>
      <c r="H43" s="93" t="s">
        <v>22</v>
      </c>
      <c r="I43" s="93"/>
      <c r="J43" s="18">
        <f>B32</f>
        <v>0</v>
      </c>
      <c r="K43" s="19" t="s">
        <v>19</v>
      </c>
      <c r="L43" s="20">
        <f>B33</f>
        <v>0</v>
      </c>
      <c r="T43" s="40"/>
      <c r="U43" s="42"/>
      <c r="V43" s="42"/>
      <c r="W43" s="42"/>
      <c r="X43" s="42"/>
      <c r="Y43" s="42"/>
      <c r="Z43" s="42"/>
      <c r="AA43" s="42"/>
      <c r="AB43" s="42"/>
      <c r="AC43" s="42"/>
      <c r="AD43" s="40"/>
    </row>
    <row r="44" spans="1:30" ht="15">
      <c r="A44" s="29"/>
      <c r="B44" s="30">
        <f>IF(B16*($P$9/100)&gt;$O$9,B16+(B16*($P$9/100)),B16+$O$9)</f>
        <v>0</v>
      </c>
      <c r="C44" s="30">
        <f>IF($B16*($P$9/100)&gt;$O$9,$B16-($B16*($P$9/100)),$B16-$O$9)</f>
        <v>0</v>
      </c>
      <c r="D44" s="29"/>
      <c r="E44" s="29"/>
      <c r="F44" s="29"/>
      <c r="G44" s="29"/>
      <c r="H44" s="93" t="s">
        <v>21</v>
      </c>
      <c r="I44" s="93"/>
      <c r="J44" s="18">
        <f>C32</f>
        <v>0</v>
      </c>
      <c r="K44" s="19" t="s">
        <v>19</v>
      </c>
      <c r="L44" s="20">
        <f>C33</f>
        <v>0</v>
      </c>
      <c r="T44" s="40"/>
      <c r="U44" s="39"/>
      <c r="V44" s="39"/>
      <c r="W44" s="39"/>
      <c r="X44" s="39"/>
      <c r="Y44" s="39"/>
      <c r="Z44" s="39"/>
      <c r="AA44" s="39"/>
      <c r="AB44" s="39"/>
      <c r="AC44" s="39"/>
      <c r="AD44" s="40"/>
    </row>
    <row r="45" spans="1:30" ht="15">
      <c r="A45" s="29"/>
      <c r="B45" s="30">
        <f>IF(B17*($P$9/100)&gt;$O$9,B17+(B17*($P$9/100)),B17+$O$9)</f>
        <v>0</v>
      </c>
      <c r="C45" s="30">
        <f>IF($B17*($P$9/100)&gt;$O$9,$B17-($B17*($P$9/100)),$B17-$O$9)</f>
        <v>0</v>
      </c>
      <c r="D45" s="29"/>
      <c r="E45" s="29"/>
      <c r="F45" s="29"/>
      <c r="G45" s="29"/>
      <c r="H45" s="93" t="s">
        <v>20</v>
      </c>
      <c r="I45" s="93"/>
      <c r="J45" s="18">
        <f>SQRT(E34)</f>
        <v>0</v>
      </c>
      <c r="T45" s="40"/>
      <c r="U45" s="39"/>
      <c r="V45" s="39"/>
      <c r="W45" s="39"/>
      <c r="X45" s="39"/>
      <c r="Y45" s="39"/>
      <c r="Z45" s="39"/>
      <c r="AA45" s="39"/>
      <c r="AB45" s="39"/>
      <c r="AC45" s="39"/>
      <c r="AD45" s="40"/>
    </row>
    <row r="46" spans="1:30" ht="15">
      <c r="A46" s="29"/>
      <c r="B46" s="30">
        <f>IF(B18*($P$9/100)&gt;$O$9,B18+(B18*($P$9/100)),B18+$O$9)</f>
        <v>0</v>
      </c>
      <c r="C46" s="30">
        <f>IF($B18*($P$9/100)&gt;$O$9,$B18-($B18*($P$9/100)),$B18-$O$9)</f>
        <v>0</v>
      </c>
      <c r="D46" s="29"/>
      <c r="E46" s="29"/>
      <c r="F46" s="29"/>
      <c r="G46" s="29"/>
      <c r="T46" s="40"/>
      <c r="U46" s="8"/>
      <c r="V46" s="8"/>
      <c r="W46" s="8"/>
      <c r="X46" s="8"/>
      <c r="Y46" s="8"/>
      <c r="Z46" s="8"/>
      <c r="AA46" s="8"/>
      <c r="AB46" s="8"/>
      <c r="AC46" s="8"/>
      <c r="AD46" s="40"/>
    </row>
    <row r="47" spans="1:30" ht="15">
      <c r="A47" s="29"/>
      <c r="B47" s="30">
        <f>IF(B19*($P$9/100)&gt;$O$9,B19+(B19*($P$9/100)),B19+$O$9)</f>
        <v>0</v>
      </c>
      <c r="C47" s="30">
        <f>IF($B19*($P$9/100)&gt;$O$9,$B19-($B19*($P$9/100)),$B19-$O$9)</f>
        <v>0</v>
      </c>
      <c r="D47" s="29"/>
      <c r="E47" s="29"/>
      <c r="F47" s="40"/>
      <c r="G47" s="40"/>
      <c r="H47" s="8"/>
      <c r="I47" s="8"/>
      <c r="J47" s="8"/>
      <c r="K47" s="8"/>
      <c r="L47" s="8"/>
      <c r="M47" s="8"/>
      <c r="N47" s="8"/>
      <c r="O47" s="8"/>
      <c r="P47" s="8"/>
      <c r="Q47" s="8"/>
      <c r="R47" s="8"/>
      <c r="S47" s="8"/>
      <c r="T47" s="40"/>
      <c r="AD47" s="40"/>
    </row>
    <row r="48" spans="1:30" ht="15">
      <c r="A48" s="29"/>
      <c r="B48" s="30">
        <f>IF(B20*($P$9/100)&gt;$O$9,B20+(B20*($P$9/100)),B20+$O$9)</f>
        <v>0</v>
      </c>
      <c r="C48" s="30">
        <f>IF($B20*($P$9/100)&gt;$O$9,$B20-($B20*($P$9/100)),$B20-$O$9)</f>
        <v>0</v>
      </c>
      <c r="D48" s="29"/>
      <c r="E48" s="29"/>
      <c r="F48" s="40"/>
      <c r="G48" s="40"/>
      <c r="H48" s="8"/>
      <c r="I48" s="8"/>
      <c r="J48" s="8"/>
      <c r="K48" s="8"/>
      <c r="L48" s="8"/>
      <c r="M48" s="8"/>
      <c r="N48" s="8"/>
      <c r="O48" s="8"/>
      <c r="P48" s="8"/>
      <c r="Q48" s="8"/>
      <c r="R48" s="8"/>
      <c r="S48" s="8"/>
      <c r="T48" s="40"/>
      <c r="AD48" s="40"/>
    </row>
    <row r="49" spans="1:30" ht="15">
      <c r="A49" s="29"/>
      <c r="B49" s="30">
        <f>IF(B21*($P$9/100)&gt;$O$9,B21+(B21*($P$9/100)),B21+$O$9)</f>
        <v>0</v>
      </c>
      <c r="C49" s="30">
        <f>IF($B21*($P$9/100)&gt;$O$9,$B21-($B21*($P$9/100)),$B21-$O$9)</f>
        <v>0</v>
      </c>
      <c r="D49" s="29"/>
      <c r="E49" s="29"/>
      <c r="F49" s="40"/>
      <c r="G49" s="40"/>
      <c r="H49" s="8"/>
      <c r="I49" s="8"/>
      <c r="J49" s="8"/>
      <c r="K49" s="8"/>
      <c r="L49" s="8"/>
      <c r="M49" s="8"/>
      <c r="N49" s="8"/>
      <c r="O49" s="8"/>
      <c r="P49" s="8"/>
      <c r="Q49" s="8"/>
      <c r="R49" s="8"/>
      <c r="S49" s="8"/>
      <c r="T49" s="40"/>
      <c r="U49" s="40"/>
      <c r="V49" s="40"/>
      <c r="W49" s="40"/>
      <c r="X49" s="40"/>
      <c r="Y49" s="40"/>
      <c r="Z49" s="40"/>
      <c r="AA49" s="40"/>
      <c r="AB49" s="40"/>
      <c r="AC49" s="40"/>
      <c r="AD49" s="40"/>
    </row>
    <row r="50" spans="1:30" ht="15">
      <c r="A50" s="29"/>
      <c r="B50" s="30">
        <f>IF(B22*($P$9/100)&gt;$O$9,B22+(B22*($P$9/100)),B22+$O$9)</f>
        <v>0</v>
      </c>
      <c r="C50" s="30">
        <f>IF($B22*($P$9/100)&gt;$O$9,$B22-($B22*($P$9/100)),$B22-$O$9)</f>
        <v>0</v>
      </c>
      <c r="D50" s="29"/>
      <c r="E50" s="29"/>
      <c r="F50" s="40"/>
      <c r="G50" s="40"/>
      <c r="H50" s="41"/>
      <c r="I50" s="41"/>
      <c r="J50" s="8"/>
      <c r="K50" s="8"/>
      <c r="L50" s="8"/>
      <c r="M50" s="8"/>
      <c r="N50" s="8"/>
      <c r="O50" s="8"/>
      <c r="P50" s="8"/>
      <c r="Q50" s="8"/>
      <c r="R50" s="8"/>
      <c r="S50" s="8"/>
      <c r="T50" s="40"/>
      <c r="U50" s="40"/>
      <c r="V50" s="40"/>
      <c r="W50" s="40"/>
      <c r="X50" s="40"/>
      <c r="Y50" s="40"/>
      <c r="Z50" s="40"/>
      <c r="AA50" s="40"/>
      <c r="AB50" s="40"/>
      <c r="AC50" s="40"/>
      <c r="AD50" s="40"/>
    </row>
    <row r="51" spans="1:30" ht="15">
      <c r="A51" s="29"/>
      <c r="B51" s="30">
        <f>IF(B23*($P$9/100)&gt;$O$9,B23+(B23*($P$9/100)),B23+$O$9)</f>
        <v>0</v>
      </c>
      <c r="C51" s="30">
        <f>IF($B23*($P$9/100)&gt;$O$9,$B23-($B23*($P$9/100)),$B23-$O$9)</f>
        <v>0</v>
      </c>
      <c r="D51" s="29"/>
      <c r="E51" s="29"/>
      <c r="F51" s="40"/>
      <c r="G51" s="40"/>
      <c r="H51" s="39"/>
      <c r="I51" s="39"/>
      <c r="J51" s="8"/>
      <c r="K51" s="8"/>
      <c r="L51" s="8"/>
      <c r="M51" s="8"/>
      <c r="N51" s="8"/>
      <c r="O51" s="8"/>
      <c r="P51" s="8"/>
      <c r="Q51" s="8"/>
      <c r="R51" s="8"/>
      <c r="S51" s="8"/>
      <c r="T51" s="8"/>
      <c r="U51" s="8"/>
      <c r="V51" s="8"/>
      <c r="W51" s="8"/>
      <c r="X51" s="8"/>
      <c r="Y51" s="8"/>
      <c r="Z51" s="8"/>
      <c r="AA51" s="8"/>
      <c r="AB51" s="8"/>
      <c r="AC51" s="8"/>
      <c r="AD51" s="8"/>
    </row>
    <row r="52" spans="1:30" ht="15">
      <c r="A52" s="29"/>
      <c r="B52" s="30">
        <f>IF(B24*($P$9/100)&gt;$O$9,B24+(B24*($P$9/100)),B24+$O$9)</f>
        <v>0</v>
      </c>
      <c r="C52" s="30">
        <f>IF($B24*($P$9/100)&gt;$O$9,$B24-($B24*($P$9/100)),$B24-$O$9)</f>
        <v>0</v>
      </c>
      <c r="D52" s="29"/>
      <c r="E52" s="29"/>
      <c r="F52" s="40"/>
      <c r="G52" s="40"/>
      <c r="H52" s="39"/>
      <c r="I52" s="39"/>
      <c r="J52" s="8"/>
      <c r="K52" s="8"/>
      <c r="L52" s="8"/>
      <c r="M52" s="8"/>
      <c r="N52" s="8"/>
      <c r="O52" s="8"/>
      <c r="P52" s="8"/>
      <c r="Q52" s="8"/>
      <c r="R52" s="8"/>
      <c r="S52" s="8"/>
      <c r="T52" s="8"/>
      <c r="U52" s="8"/>
      <c r="V52" s="8"/>
      <c r="W52" s="8"/>
      <c r="X52" s="8"/>
      <c r="Y52" s="8"/>
      <c r="Z52" s="8"/>
      <c r="AA52" s="8"/>
      <c r="AB52" s="8"/>
      <c r="AC52" s="8"/>
      <c r="AD52" s="8"/>
    </row>
    <row r="53" spans="1:30" ht="15">
      <c r="A53" s="29"/>
      <c r="B53" s="30">
        <f>IF(B25*($P$9/100)&gt;$O$9,B25+(B25*($P$9/100)),B25+$O$9)</f>
        <v>0</v>
      </c>
      <c r="C53" s="30">
        <f>IF($B25*($P$9/100)&gt;$O$9,$B25-($B25*($P$9/100)),$B25-$O$9)</f>
        <v>0</v>
      </c>
      <c r="D53" s="29"/>
      <c r="E53" s="29"/>
      <c r="F53" s="40"/>
      <c r="G53" s="40"/>
      <c r="H53" s="39"/>
      <c r="I53" s="39"/>
      <c r="J53" s="8"/>
      <c r="K53" s="8"/>
      <c r="L53" s="8"/>
      <c r="M53" s="8"/>
      <c r="N53" s="8"/>
      <c r="O53" s="8"/>
      <c r="P53" s="8"/>
      <c r="Q53" s="8"/>
      <c r="R53" s="8"/>
      <c r="S53" s="8"/>
      <c r="T53" s="8"/>
      <c r="U53" s="8"/>
      <c r="V53" s="8"/>
      <c r="W53" s="8"/>
      <c r="X53" s="8"/>
      <c r="Y53" s="8"/>
      <c r="Z53" s="8"/>
      <c r="AA53" s="8"/>
      <c r="AB53" s="8"/>
      <c r="AC53" s="8"/>
      <c r="AD53" s="8"/>
    </row>
    <row r="54" spans="1:30" ht="15">
      <c r="A54" s="29"/>
      <c r="B54" s="30">
        <f>IF(B26*($P$9/100)&gt;$O$9,B26+(B26*($P$9/100)),B26+$O$9)</f>
        <v>0</v>
      </c>
      <c r="C54" s="30">
        <f>IF($B26*($P$9/100)&gt;$O$9,$B26-($B26*($P$9/100)),$B26-$O$9)</f>
        <v>0</v>
      </c>
      <c r="D54" s="29"/>
      <c r="E54" s="29"/>
      <c r="F54" s="40"/>
      <c r="G54" s="40"/>
      <c r="H54" s="39"/>
      <c r="I54" s="39"/>
      <c r="J54" s="8"/>
      <c r="K54" s="8"/>
      <c r="L54" s="8"/>
      <c r="M54" s="8"/>
      <c r="N54" s="8"/>
      <c r="O54" s="8"/>
      <c r="P54" s="8"/>
      <c r="Q54" s="8"/>
      <c r="R54" s="8"/>
      <c r="S54" s="8"/>
      <c r="T54" s="8"/>
      <c r="U54" s="8"/>
      <c r="V54" s="8"/>
      <c r="W54" s="8"/>
      <c r="X54" s="8"/>
      <c r="Y54" s="8"/>
      <c r="Z54" s="8"/>
      <c r="AA54" s="8"/>
      <c r="AB54" s="8"/>
      <c r="AC54" s="8"/>
      <c r="AD54" s="8"/>
    </row>
    <row r="55" spans="1:30" ht="15">
      <c r="A55" s="29"/>
      <c r="B55" s="30">
        <f>IF(B27*($P$9/100)&gt;$O$9,B27+(B27*($P$9/100)),B27+$O$9)</f>
        <v>0</v>
      </c>
      <c r="C55" s="30">
        <f>IF($B27*($P$9/100)&gt;$O$9,$B27-($B27*($P$9/100)),$B27-$O$9)</f>
        <v>0</v>
      </c>
      <c r="D55" s="29"/>
      <c r="E55" s="29"/>
      <c r="F55" s="40"/>
      <c r="G55" s="40"/>
      <c r="H55" s="39"/>
      <c r="I55" s="39"/>
      <c r="J55" s="8"/>
      <c r="K55" s="8"/>
      <c r="L55" s="8"/>
      <c r="M55" s="8"/>
      <c r="N55" s="8"/>
      <c r="O55" s="8"/>
      <c r="P55" s="8"/>
      <c r="Q55" s="8"/>
      <c r="R55" s="8"/>
      <c r="S55" s="8"/>
      <c r="T55" s="8"/>
      <c r="U55" s="8"/>
      <c r="V55" s="8"/>
      <c r="W55" s="8"/>
      <c r="X55" s="8"/>
      <c r="Y55" s="8"/>
      <c r="Z55" s="8"/>
      <c r="AA55" s="8"/>
      <c r="AB55" s="8"/>
      <c r="AC55" s="8"/>
      <c r="AD55" s="8"/>
    </row>
    <row r="56" spans="1:30" ht="15">
      <c r="A56" s="29"/>
      <c r="B56" s="30">
        <f>IF(B28*($P$9/100)&gt;$O$9,B28+(B28*($P$9/100)),B28+$O$9)</f>
        <v>0</v>
      </c>
      <c r="C56" s="30">
        <f>IF($B28*($P$9/100)&gt;$O$9,$B28-($B28*($P$9/100)),$B28-$O$9)</f>
        <v>0</v>
      </c>
      <c r="D56" s="29"/>
      <c r="E56" s="29"/>
      <c r="F56" s="40"/>
      <c r="G56" s="40"/>
      <c r="H56" s="8"/>
      <c r="I56" s="8"/>
      <c r="J56" s="8"/>
      <c r="K56" s="8"/>
      <c r="L56" s="8"/>
      <c r="M56" s="8"/>
      <c r="N56" s="8"/>
      <c r="O56" s="8"/>
      <c r="P56" s="8"/>
      <c r="Q56" s="8"/>
      <c r="R56" s="8"/>
      <c r="S56" s="8"/>
      <c r="T56" s="8"/>
      <c r="U56" s="8"/>
      <c r="V56" s="8"/>
      <c r="W56" s="8"/>
      <c r="X56" s="8"/>
      <c r="Y56" s="8"/>
      <c r="Z56" s="8"/>
      <c r="AA56" s="8"/>
      <c r="AB56" s="8"/>
      <c r="AC56" s="8"/>
      <c r="AD56" s="8"/>
    </row>
    <row r="57" spans="1:30" ht="15">
      <c r="A57" s="29"/>
      <c r="B57" s="30">
        <f>IF(B29*($P$9/100)&gt;$O$9,B29+(B29*($P$9/100)),B29+$O$9)</f>
        <v>0</v>
      </c>
      <c r="C57" s="30">
        <f>IF($B29*($P$9/100)&gt;$O$9,$B29-($B29*($P$9/100)),$B29-$O$9)</f>
        <v>0</v>
      </c>
      <c r="D57" s="29"/>
      <c r="E57" s="29"/>
      <c r="F57" s="40"/>
      <c r="G57" s="40"/>
      <c r="H57" s="8"/>
      <c r="I57" s="8"/>
      <c r="J57" s="8"/>
      <c r="K57" s="8"/>
      <c r="L57" s="8"/>
      <c r="M57" s="8"/>
      <c r="N57" s="8"/>
      <c r="O57" s="8"/>
      <c r="P57" s="8"/>
      <c r="Q57" s="8"/>
      <c r="R57" s="8"/>
      <c r="S57" s="8"/>
      <c r="T57" s="8"/>
      <c r="U57" s="8"/>
      <c r="V57" s="8"/>
      <c r="W57" s="8"/>
      <c r="X57" s="8"/>
      <c r="Y57" s="8"/>
      <c r="Z57" s="8"/>
      <c r="AA57" s="8"/>
      <c r="AB57" s="8"/>
      <c r="AC57" s="8"/>
      <c r="AD57" s="8"/>
    </row>
    <row r="58" spans="1:30" ht="15">
      <c r="A58" s="29"/>
      <c r="B58" s="30">
        <f>IF(B30*($P$9/100)&gt;$O$9,B30+(B30*($P$9/100)),B30+$O$9)</f>
        <v>0</v>
      </c>
      <c r="C58" s="30">
        <f>IF($B30*($P$9/100)&gt;$O$9,$B30-($B30*($P$9/100)),$B30-$O$9)</f>
        <v>0</v>
      </c>
      <c r="D58" s="29"/>
      <c r="E58" s="29"/>
      <c r="F58" s="40"/>
      <c r="G58" s="40"/>
      <c r="H58" s="42"/>
      <c r="I58" s="42"/>
      <c r="J58" s="42"/>
      <c r="K58" s="42"/>
      <c r="L58" s="42"/>
      <c r="M58" s="42"/>
      <c r="N58" s="8"/>
      <c r="O58" s="8"/>
      <c r="P58" s="8"/>
      <c r="Q58" s="8"/>
      <c r="R58" s="8"/>
      <c r="S58" s="8"/>
      <c r="T58" s="8"/>
      <c r="U58" s="8"/>
      <c r="V58" s="8"/>
      <c r="W58" s="8"/>
      <c r="X58" s="8"/>
      <c r="Y58" s="8"/>
      <c r="Z58" s="8"/>
      <c r="AA58" s="8"/>
      <c r="AB58" s="8"/>
      <c r="AC58" s="8"/>
      <c r="AD58" s="8"/>
    </row>
    <row r="59" spans="1:30" ht="15">
      <c r="A59" s="29"/>
      <c r="B59" s="30">
        <f>IF(B31*($P$9/100)&gt;$O$9,B31+(B31*($P$9/100)),B31+$O$9)</f>
        <v>0</v>
      </c>
      <c r="C59" s="30">
        <f>IF($B31*($P$9/100)&gt;$O$9,$B31-($B31*($P$9/100)),$B31-$O$9)</f>
        <v>0</v>
      </c>
      <c r="D59" s="29"/>
      <c r="E59" s="29"/>
      <c r="F59" s="40"/>
      <c r="G59" s="40"/>
      <c r="H59" s="39"/>
      <c r="I59" s="39"/>
      <c r="J59" s="39"/>
      <c r="K59" s="39"/>
      <c r="L59" s="39"/>
      <c r="M59" s="39"/>
      <c r="N59" s="8"/>
      <c r="O59" s="8"/>
      <c r="P59" s="8"/>
      <c r="Q59" s="8"/>
      <c r="R59" s="8"/>
      <c r="S59" s="8"/>
      <c r="T59" s="8"/>
      <c r="U59" s="8"/>
      <c r="V59" s="8"/>
      <c r="W59" s="8"/>
      <c r="X59" s="8"/>
      <c r="Y59" s="8"/>
      <c r="Z59" s="8"/>
      <c r="AA59" s="8"/>
      <c r="AB59" s="8"/>
      <c r="AC59" s="8"/>
      <c r="AD59" s="8"/>
    </row>
    <row r="60" spans="1:30" ht="15">
      <c r="A60" s="29"/>
      <c r="B60" s="29"/>
      <c r="C60" s="29"/>
      <c r="D60" s="29"/>
      <c r="E60" s="29"/>
      <c r="F60" s="40"/>
      <c r="G60" s="40"/>
      <c r="H60" s="39"/>
      <c r="I60" s="39"/>
      <c r="J60" s="39"/>
      <c r="K60" s="39"/>
      <c r="L60" s="39"/>
      <c r="M60" s="39"/>
      <c r="N60" s="8"/>
      <c r="O60" s="8"/>
      <c r="P60" s="8"/>
      <c r="Q60" s="8"/>
      <c r="R60" s="8"/>
      <c r="S60" s="8"/>
      <c r="T60" s="8"/>
      <c r="U60" s="8"/>
      <c r="V60" s="8"/>
      <c r="W60" s="8"/>
      <c r="X60" s="8"/>
      <c r="Y60" s="8"/>
      <c r="Z60" s="8"/>
      <c r="AA60" s="8"/>
      <c r="AB60" s="8"/>
      <c r="AC60" s="8"/>
      <c r="AD60" s="8"/>
    </row>
    <row r="61" spans="1:30" ht="15">
      <c r="A61" s="29"/>
      <c r="B61" s="29"/>
      <c r="C61" s="29"/>
      <c r="D61" s="29"/>
      <c r="E61" s="29"/>
      <c r="F61" s="40"/>
      <c r="G61" s="40"/>
      <c r="H61" s="39"/>
      <c r="I61" s="39"/>
      <c r="J61" s="39"/>
      <c r="K61" s="39"/>
      <c r="L61" s="39"/>
      <c r="M61" s="39"/>
      <c r="N61" s="8"/>
      <c r="O61" s="8"/>
      <c r="P61" s="8"/>
      <c r="Q61" s="8"/>
      <c r="R61" s="8"/>
      <c r="S61" s="8"/>
      <c r="T61" s="8"/>
      <c r="U61" s="8"/>
      <c r="V61" s="8"/>
      <c r="W61" s="8"/>
      <c r="X61" s="8"/>
      <c r="Y61" s="8"/>
      <c r="Z61" s="8"/>
      <c r="AA61" s="8"/>
      <c r="AB61" s="8"/>
      <c r="AC61" s="8"/>
      <c r="AD61" s="8"/>
    </row>
    <row r="62" spans="1:30" ht="15">
      <c r="A62" s="29"/>
      <c r="B62" s="29"/>
      <c r="C62" s="29"/>
      <c r="D62" s="29"/>
      <c r="E62" s="29"/>
      <c r="F62" s="40"/>
      <c r="G62" s="8"/>
      <c r="H62" s="8"/>
      <c r="I62" s="8"/>
      <c r="J62" s="8"/>
      <c r="K62" s="8"/>
      <c r="L62" s="8"/>
      <c r="M62" s="8"/>
      <c r="N62" s="8"/>
      <c r="O62" s="8"/>
      <c r="P62" s="8"/>
      <c r="Q62" s="8"/>
      <c r="R62" s="8"/>
      <c r="S62" s="8"/>
      <c r="T62" s="8"/>
      <c r="U62" s="8"/>
      <c r="V62" s="8"/>
      <c r="W62" s="8"/>
      <c r="X62" s="8"/>
      <c r="Y62" s="8"/>
      <c r="Z62" s="8"/>
      <c r="AA62" s="8"/>
      <c r="AB62" s="8"/>
      <c r="AC62" s="8"/>
      <c r="AD62" s="8"/>
    </row>
    <row r="63" spans="1:30" ht="15">
      <c r="A63" s="29"/>
      <c r="B63" s="29"/>
      <c r="C63" s="29"/>
      <c r="D63" s="29"/>
      <c r="E63" s="29"/>
      <c r="F63" s="40"/>
      <c r="G63" s="8"/>
      <c r="H63" s="42"/>
      <c r="I63" s="42"/>
      <c r="J63" s="42"/>
      <c r="K63" s="42"/>
      <c r="L63" s="42"/>
      <c r="M63" s="42"/>
      <c r="N63" s="42"/>
      <c r="O63" s="42"/>
      <c r="P63" s="42"/>
      <c r="Q63" s="8"/>
      <c r="R63" s="8"/>
      <c r="S63" s="8"/>
      <c r="T63" s="8"/>
      <c r="U63" s="8"/>
      <c r="V63" s="8"/>
      <c r="W63" s="8"/>
      <c r="X63" s="8"/>
      <c r="Y63" s="8"/>
      <c r="Z63" s="8"/>
      <c r="AA63" s="8"/>
      <c r="AB63" s="8"/>
      <c r="AC63" s="8"/>
      <c r="AD63" s="8"/>
    </row>
    <row r="64" spans="1:30" ht="15">
      <c r="A64" s="29"/>
      <c r="B64" s="29"/>
      <c r="C64" s="29"/>
      <c r="D64" s="29"/>
      <c r="E64" s="29"/>
      <c r="F64" s="40"/>
      <c r="G64" s="8"/>
      <c r="H64" s="39"/>
      <c r="I64" s="39"/>
      <c r="J64" s="39"/>
      <c r="K64" s="39"/>
      <c r="L64" s="39"/>
      <c r="M64" s="39"/>
      <c r="N64" s="39"/>
      <c r="O64" s="39"/>
      <c r="P64" s="39"/>
      <c r="Q64" s="8"/>
      <c r="R64" s="8"/>
      <c r="S64" s="8"/>
      <c r="T64" s="8"/>
      <c r="U64" s="8"/>
      <c r="V64" s="8"/>
      <c r="W64" s="8"/>
      <c r="X64" s="8"/>
      <c r="Y64" s="8"/>
      <c r="Z64" s="8"/>
      <c r="AA64" s="8"/>
      <c r="AB64" s="8"/>
      <c r="AC64" s="8"/>
      <c r="AD64" s="8"/>
    </row>
    <row r="65" spans="1:30" ht="15">
      <c r="A65" s="29"/>
      <c r="B65" s="29"/>
      <c r="C65" s="29"/>
      <c r="D65" s="29"/>
      <c r="E65" s="29"/>
      <c r="F65" s="40"/>
      <c r="G65" s="8"/>
      <c r="H65" s="39"/>
      <c r="I65" s="39"/>
      <c r="J65" s="39"/>
      <c r="K65" s="39"/>
      <c r="L65" s="39"/>
      <c r="M65" s="39"/>
      <c r="N65" s="39"/>
      <c r="O65" s="39"/>
      <c r="P65" s="39"/>
      <c r="Q65" s="8"/>
      <c r="R65" s="8"/>
      <c r="S65" s="8"/>
      <c r="T65" s="8"/>
      <c r="U65" s="8"/>
      <c r="V65" s="8"/>
      <c r="W65" s="8"/>
      <c r="X65" s="8"/>
      <c r="Y65" s="8"/>
      <c r="Z65" s="8"/>
      <c r="AA65" s="8"/>
      <c r="AB65" s="8"/>
      <c r="AC65" s="8"/>
      <c r="AD65" s="8"/>
    </row>
    <row r="66" spans="1:30" ht="15">
      <c r="A66" s="29"/>
      <c r="B66" s="29"/>
      <c r="C66" s="29"/>
      <c r="D66" s="29"/>
      <c r="E66" s="29"/>
      <c r="F66" s="40"/>
      <c r="G66" s="8"/>
      <c r="H66" s="8"/>
      <c r="I66" s="8"/>
      <c r="J66" s="8"/>
      <c r="K66" s="8"/>
      <c r="L66" s="8"/>
      <c r="M66" s="8"/>
      <c r="N66" s="8"/>
      <c r="O66" s="8"/>
      <c r="P66" s="8"/>
      <c r="Q66" s="8"/>
      <c r="R66" s="8"/>
      <c r="S66" s="8"/>
      <c r="T66" s="8"/>
      <c r="U66" s="8"/>
      <c r="V66" s="8"/>
      <c r="W66" s="8"/>
      <c r="X66" s="8"/>
      <c r="Y66" s="8"/>
      <c r="Z66" s="8"/>
      <c r="AA66" s="8"/>
      <c r="AB66" s="8"/>
      <c r="AC66" s="8"/>
      <c r="AD66" s="8"/>
    </row>
    <row r="67" spans="1:30" ht="15">
      <c r="A67" s="29"/>
      <c r="B67" s="29"/>
      <c r="C67" s="29"/>
      <c r="D67" s="29"/>
      <c r="E67" s="29"/>
      <c r="F67" s="40"/>
      <c r="G67" s="8"/>
      <c r="H67" s="8"/>
      <c r="I67" s="8"/>
      <c r="J67" s="8"/>
      <c r="K67" s="8"/>
      <c r="L67" s="8"/>
      <c r="M67" s="8"/>
      <c r="N67" s="8"/>
      <c r="O67" s="8"/>
      <c r="P67" s="8"/>
      <c r="Q67" s="8"/>
      <c r="R67" s="8"/>
      <c r="S67" s="8"/>
      <c r="T67" s="8"/>
      <c r="U67" s="8"/>
      <c r="V67" s="8"/>
      <c r="W67" s="8"/>
      <c r="X67" s="8"/>
      <c r="Y67" s="8"/>
      <c r="Z67" s="8"/>
      <c r="AA67" s="8"/>
      <c r="AB67" s="8"/>
      <c r="AC67" s="8"/>
      <c r="AD67" s="8"/>
    </row>
    <row r="68" spans="1:30" ht="15">
      <c r="A68" s="29"/>
      <c r="B68" s="29"/>
      <c r="C68" s="29"/>
      <c r="D68" s="29"/>
      <c r="E68" s="29"/>
      <c r="F68" s="40"/>
      <c r="G68" s="8"/>
      <c r="H68" s="8"/>
      <c r="I68" s="8"/>
      <c r="J68" s="8"/>
      <c r="K68" s="8"/>
      <c r="L68" s="8"/>
      <c r="M68" s="8"/>
      <c r="N68" s="8"/>
      <c r="O68" s="8"/>
      <c r="P68" s="8"/>
      <c r="Q68" s="8"/>
      <c r="R68" s="8"/>
      <c r="S68" s="8"/>
      <c r="T68" s="8"/>
      <c r="U68" s="8"/>
      <c r="V68" s="8"/>
      <c r="W68" s="8"/>
      <c r="X68" s="8"/>
      <c r="Y68" s="8"/>
      <c r="Z68" s="8"/>
      <c r="AA68" s="8"/>
      <c r="AB68" s="8"/>
      <c r="AC68" s="8"/>
      <c r="AD68" s="8"/>
    </row>
    <row r="69" spans="1:30" ht="15">
      <c r="A69" s="29"/>
      <c r="B69" s="29"/>
      <c r="C69" s="29"/>
      <c r="D69" s="29"/>
      <c r="E69" s="29"/>
      <c r="F69" s="40"/>
      <c r="G69" s="8"/>
      <c r="H69" s="8"/>
      <c r="I69" s="8"/>
      <c r="J69" s="8"/>
      <c r="K69" s="8"/>
      <c r="L69" s="8"/>
      <c r="M69" s="8"/>
      <c r="N69" s="8"/>
      <c r="O69" s="8"/>
      <c r="P69" s="8"/>
      <c r="Q69" s="8"/>
      <c r="R69" s="8"/>
      <c r="S69" s="8"/>
      <c r="T69" s="8"/>
      <c r="U69" s="8"/>
      <c r="V69" s="8"/>
      <c r="W69" s="8"/>
      <c r="X69" s="8"/>
      <c r="Y69" s="8"/>
      <c r="Z69" s="8"/>
      <c r="AA69" s="8"/>
      <c r="AB69" s="8"/>
      <c r="AC69" s="8"/>
      <c r="AD69" s="8"/>
    </row>
    <row r="70" spans="6:30" ht="15">
      <c r="F70" s="8"/>
      <c r="G70" s="8"/>
      <c r="H70" s="8"/>
      <c r="I70" s="8"/>
      <c r="J70" s="8"/>
      <c r="K70" s="8"/>
      <c r="L70" s="8"/>
      <c r="M70" s="8"/>
      <c r="N70" s="8"/>
      <c r="O70" s="8"/>
      <c r="P70" s="8"/>
      <c r="Q70" s="8"/>
      <c r="R70" s="8"/>
      <c r="S70" s="8"/>
      <c r="T70" s="8"/>
      <c r="U70" s="8"/>
      <c r="V70" s="8"/>
      <c r="W70" s="8"/>
      <c r="X70" s="8"/>
      <c r="Y70" s="8"/>
      <c r="Z70" s="8"/>
      <c r="AA70" s="8"/>
      <c r="AB70" s="8"/>
      <c r="AC70" s="8"/>
      <c r="AD70" s="8"/>
    </row>
    <row r="71" spans="6:30" ht="15">
      <c r="F71" s="8"/>
      <c r="G71" s="8"/>
      <c r="H71" s="42"/>
      <c r="I71" s="42"/>
      <c r="J71" s="42"/>
      <c r="K71" s="42"/>
      <c r="L71" s="8"/>
      <c r="M71" s="42"/>
      <c r="N71" s="42"/>
      <c r="O71" s="8"/>
      <c r="P71" s="8"/>
      <c r="Q71" s="8"/>
      <c r="R71" s="8"/>
      <c r="S71" s="8"/>
      <c r="T71" s="8"/>
      <c r="U71" s="8"/>
      <c r="V71" s="8"/>
      <c r="W71" s="8"/>
      <c r="X71" s="8"/>
      <c r="Y71" s="8"/>
      <c r="Z71" s="8"/>
      <c r="AA71" s="8"/>
      <c r="AB71" s="8"/>
      <c r="AC71" s="8"/>
      <c r="AD71" s="8"/>
    </row>
    <row r="72" spans="6:30" ht="15">
      <c r="F72" s="8"/>
      <c r="G72" s="8"/>
      <c r="H72" s="39"/>
      <c r="I72" s="39"/>
      <c r="J72" s="39"/>
      <c r="K72" s="39"/>
      <c r="L72" s="8"/>
      <c r="M72" s="39"/>
      <c r="N72" s="39"/>
      <c r="O72" s="8"/>
      <c r="P72" s="8"/>
      <c r="Q72" s="8"/>
      <c r="R72" s="8"/>
      <c r="S72" s="8"/>
      <c r="T72" s="8"/>
      <c r="U72" s="8"/>
      <c r="V72" s="8"/>
      <c r="W72" s="8"/>
      <c r="X72" s="8"/>
      <c r="Y72" s="8"/>
      <c r="Z72" s="8"/>
      <c r="AA72" s="8"/>
      <c r="AB72" s="8"/>
      <c r="AC72" s="8"/>
      <c r="AD72" s="8"/>
    </row>
    <row r="73" spans="6:30" ht="15">
      <c r="F73" s="8"/>
      <c r="G73" s="8"/>
      <c r="H73" s="39"/>
      <c r="I73" s="39"/>
      <c r="J73" s="39"/>
      <c r="K73" s="39"/>
      <c r="L73" s="8"/>
      <c r="M73" s="39"/>
      <c r="N73" s="39"/>
      <c r="O73" s="8"/>
      <c r="P73" s="8"/>
      <c r="Q73" s="8"/>
      <c r="R73" s="8"/>
      <c r="S73" s="8"/>
      <c r="T73" s="8"/>
      <c r="U73" s="8"/>
      <c r="V73" s="8"/>
      <c r="W73" s="8"/>
      <c r="X73" s="8"/>
      <c r="Y73" s="8"/>
      <c r="Z73" s="8"/>
      <c r="AA73" s="8"/>
      <c r="AB73" s="8"/>
      <c r="AC73" s="8"/>
      <c r="AD73" s="8"/>
    </row>
    <row r="74" spans="6:30" ht="15">
      <c r="F74" s="8"/>
      <c r="G74" s="8"/>
      <c r="H74" s="39"/>
      <c r="I74" s="39"/>
      <c r="J74" s="39"/>
      <c r="K74" s="39"/>
      <c r="L74" s="8"/>
      <c r="M74" s="39"/>
      <c r="N74" s="39"/>
      <c r="O74" s="8"/>
      <c r="P74" s="8"/>
      <c r="Q74" s="8"/>
      <c r="R74" s="8"/>
      <c r="S74" s="8"/>
      <c r="T74" s="8"/>
      <c r="U74" s="8"/>
      <c r="V74" s="8"/>
      <c r="W74" s="8"/>
      <c r="X74" s="8"/>
      <c r="Y74" s="8"/>
      <c r="Z74" s="8"/>
      <c r="AA74" s="8"/>
      <c r="AB74" s="8"/>
      <c r="AC74" s="8"/>
      <c r="AD74" s="8"/>
    </row>
    <row r="75" spans="6:30" ht="15">
      <c r="F75" s="8"/>
      <c r="G75" s="8"/>
      <c r="H75" s="39"/>
      <c r="I75" s="39"/>
      <c r="J75" s="39"/>
      <c r="K75" s="39"/>
      <c r="L75" s="8"/>
      <c r="M75" s="39"/>
      <c r="N75" s="39"/>
      <c r="O75" s="8"/>
      <c r="P75" s="8"/>
      <c r="Q75" s="8"/>
      <c r="R75" s="8"/>
      <c r="S75" s="8"/>
      <c r="T75" s="8"/>
      <c r="U75" s="8"/>
      <c r="V75" s="8"/>
      <c r="W75" s="8"/>
      <c r="X75" s="8"/>
      <c r="Y75" s="8"/>
      <c r="Z75" s="8"/>
      <c r="AA75" s="8"/>
      <c r="AB75" s="8"/>
      <c r="AC75" s="8"/>
      <c r="AD75" s="8"/>
    </row>
    <row r="76" spans="6:30" ht="15">
      <c r="F76" s="8"/>
      <c r="G76" s="8"/>
      <c r="H76" s="39"/>
      <c r="I76" s="39"/>
      <c r="J76" s="39"/>
      <c r="K76" s="39"/>
      <c r="L76" s="8"/>
      <c r="M76" s="39"/>
      <c r="N76" s="39"/>
      <c r="O76" s="8"/>
      <c r="P76" s="8"/>
      <c r="Q76" s="8"/>
      <c r="R76" s="8"/>
      <c r="S76" s="8"/>
      <c r="T76" s="8"/>
      <c r="U76" s="8"/>
      <c r="V76" s="8"/>
      <c r="W76" s="8"/>
      <c r="X76" s="8"/>
      <c r="Y76" s="8"/>
      <c r="Z76" s="8"/>
      <c r="AA76" s="8"/>
      <c r="AB76" s="8"/>
      <c r="AC76" s="8"/>
      <c r="AD76" s="8"/>
    </row>
    <row r="77" spans="6:30" ht="15">
      <c r="F77" s="8"/>
      <c r="G77" s="8"/>
      <c r="H77" s="39"/>
      <c r="I77" s="39"/>
      <c r="J77" s="39"/>
      <c r="K77" s="39"/>
      <c r="L77" s="8"/>
      <c r="M77" s="39"/>
      <c r="N77" s="39"/>
      <c r="O77" s="8"/>
      <c r="P77" s="8"/>
      <c r="Q77" s="8"/>
      <c r="R77" s="8"/>
      <c r="S77" s="8"/>
      <c r="T77" s="8"/>
      <c r="U77" s="8"/>
      <c r="V77" s="8"/>
      <c r="W77" s="8"/>
      <c r="X77" s="8"/>
      <c r="Y77" s="8"/>
      <c r="Z77" s="8"/>
      <c r="AA77" s="8"/>
      <c r="AB77" s="8"/>
      <c r="AC77" s="8"/>
      <c r="AD77" s="8"/>
    </row>
    <row r="78" spans="6:30" ht="15">
      <c r="F78" s="8"/>
      <c r="G78" s="8"/>
      <c r="H78" s="39"/>
      <c r="I78" s="39"/>
      <c r="J78" s="39"/>
      <c r="K78" s="39"/>
      <c r="L78" s="8"/>
      <c r="M78" s="39"/>
      <c r="N78" s="39"/>
      <c r="O78" s="8"/>
      <c r="P78" s="8"/>
      <c r="Q78" s="8"/>
      <c r="R78" s="8"/>
      <c r="S78" s="8"/>
      <c r="T78" s="8"/>
      <c r="U78" s="8"/>
      <c r="V78" s="8"/>
      <c r="W78" s="8"/>
      <c r="X78" s="8"/>
      <c r="Y78" s="8"/>
      <c r="Z78" s="8"/>
      <c r="AA78" s="8"/>
      <c r="AB78" s="8"/>
      <c r="AC78" s="8"/>
      <c r="AD78" s="8"/>
    </row>
    <row r="79" spans="6:30" ht="15">
      <c r="F79" s="8"/>
      <c r="G79" s="8"/>
      <c r="H79" s="39"/>
      <c r="I79" s="39"/>
      <c r="J79" s="39"/>
      <c r="K79" s="39"/>
      <c r="L79" s="8"/>
      <c r="M79" s="39"/>
      <c r="N79" s="39"/>
      <c r="O79" s="8"/>
      <c r="P79" s="8"/>
      <c r="Q79" s="8"/>
      <c r="R79" s="8"/>
      <c r="S79" s="8"/>
      <c r="T79" s="8"/>
      <c r="U79" s="8"/>
      <c r="V79" s="8"/>
      <c r="W79" s="8"/>
      <c r="X79" s="8"/>
      <c r="Y79" s="8"/>
      <c r="Z79" s="8"/>
      <c r="AA79" s="8"/>
      <c r="AB79" s="8"/>
      <c r="AC79" s="8"/>
      <c r="AD79" s="8"/>
    </row>
    <row r="80" spans="6:30" ht="15">
      <c r="F80" s="8"/>
      <c r="G80" s="8"/>
      <c r="H80" s="39"/>
      <c r="I80" s="39"/>
      <c r="J80" s="39"/>
      <c r="K80" s="39"/>
      <c r="L80" s="8"/>
      <c r="M80" s="39"/>
      <c r="N80" s="39"/>
      <c r="O80" s="8"/>
      <c r="P80" s="8"/>
      <c r="Q80" s="8"/>
      <c r="R80" s="8"/>
      <c r="S80" s="8"/>
      <c r="T80" s="8"/>
      <c r="U80" s="8"/>
      <c r="V80" s="8"/>
      <c r="W80" s="8"/>
      <c r="X80" s="8"/>
      <c r="Y80" s="8"/>
      <c r="Z80" s="8"/>
      <c r="AA80" s="8"/>
      <c r="AB80" s="8"/>
      <c r="AC80" s="8"/>
      <c r="AD80" s="8"/>
    </row>
    <row r="81" spans="6:30" ht="15">
      <c r="F81" s="8"/>
      <c r="G81" s="8"/>
      <c r="H81" s="39"/>
      <c r="I81" s="39"/>
      <c r="J81" s="39"/>
      <c r="K81" s="39"/>
      <c r="L81" s="8"/>
      <c r="M81" s="39"/>
      <c r="N81" s="39"/>
      <c r="O81" s="8"/>
      <c r="P81" s="8"/>
      <c r="Q81" s="8"/>
      <c r="R81" s="8"/>
      <c r="S81" s="8"/>
      <c r="T81" s="8"/>
      <c r="U81" s="8"/>
      <c r="V81" s="8"/>
      <c r="W81" s="8"/>
      <c r="X81" s="8"/>
      <c r="Y81" s="8"/>
      <c r="Z81" s="8"/>
      <c r="AA81" s="8"/>
      <c r="AB81" s="8"/>
      <c r="AC81" s="8"/>
      <c r="AD81" s="8"/>
    </row>
    <row r="82" spans="6:30" ht="15">
      <c r="F82" s="8"/>
      <c r="G82" s="8"/>
      <c r="H82" s="39"/>
      <c r="I82" s="39"/>
      <c r="J82" s="39"/>
      <c r="K82" s="39"/>
      <c r="L82" s="8"/>
      <c r="M82" s="39"/>
      <c r="N82" s="39"/>
      <c r="O82" s="8"/>
      <c r="P82" s="8"/>
      <c r="Q82" s="8"/>
      <c r="R82" s="8"/>
      <c r="S82" s="8"/>
      <c r="T82" s="8"/>
      <c r="U82" s="8"/>
      <c r="V82" s="8"/>
      <c r="W82" s="8"/>
      <c r="X82" s="8"/>
      <c r="Y82" s="8"/>
      <c r="Z82" s="8"/>
      <c r="AA82" s="8"/>
      <c r="AB82" s="8"/>
      <c r="AC82" s="8"/>
      <c r="AD82" s="8"/>
    </row>
    <row r="83" spans="6:30" ht="15">
      <c r="F83" s="8"/>
      <c r="G83" s="8"/>
      <c r="H83" s="39"/>
      <c r="I83" s="39"/>
      <c r="J83" s="39"/>
      <c r="K83" s="39"/>
      <c r="L83" s="8"/>
      <c r="M83" s="39"/>
      <c r="N83" s="39"/>
      <c r="O83" s="8"/>
      <c r="P83" s="8"/>
      <c r="Q83" s="8"/>
      <c r="R83" s="8"/>
      <c r="S83" s="8"/>
      <c r="T83" s="8"/>
      <c r="U83" s="8"/>
      <c r="V83" s="8"/>
      <c r="W83" s="8"/>
      <c r="X83" s="8"/>
      <c r="Y83" s="8"/>
      <c r="Z83" s="8"/>
      <c r="AA83" s="8"/>
      <c r="AB83" s="8"/>
      <c r="AC83" s="8"/>
      <c r="AD83" s="8"/>
    </row>
    <row r="84" spans="6:30" ht="15">
      <c r="F84" s="8"/>
      <c r="G84" s="8"/>
      <c r="H84" s="39"/>
      <c r="I84" s="39"/>
      <c r="J84" s="39"/>
      <c r="K84" s="39"/>
      <c r="L84" s="8"/>
      <c r="M84" s="39"/>
      <c r="N84" s="39"/>
      <c r="O84" s="8"/>
      <c r="P84" s="8"/>
      <c r="Q84" s="8"/>
      <c r="R84" s="8"/>
      <c r="S84" s="8"/>
      <c r="T84" s="8"/>
      <c r="U84" s="8"/>
      <c r="V84" s="8"/>
      <c r="W84" s="8"/>
      <c r="X84" s="8"/>
      <c r="Y84" s="8"/>
      <c r="Z84" s="8"/>
      <c r="AA84" s="8"/>
      <c r="AB84" s="8"/>
      <c r="AC84" s="8"/>
      <c r="AD84" s="8"/>
    </row>
    <row r="85" spans="6:30" ht="15">
      <c r="F85" s="8"/>
      <c r="G85" s="8"/>
      <c r="H85" s="39"/>
      <c r="I85" s="39"/>
      <c r="J85" s="39"/>
      <c r="K85" s="39"/>
      <c r="L85" s="8"/>
      <c r="M85" s="39"/>
      <c r="N85" s="39"/>
      <c r="O85" s="8"/>
      <c r="P85" s="8"/>
      <c r="Q85" s="8"/>
      <c r="R85" s="8"/>
      <c r="S85" s="8"/>
      <c r="T85" s="8"/>
      <c r="U85" s="8"/>
      <c r="V85" s="8"/>
      <c r="W85" s="8"/>
      <c r="X85" s="8"/>
      <c r="Y85" s="8"/>
      <c r="Z85" s="8"/>
      <c r="AA85" s="8"/>
      <c r="AB85" s="8"/>
      <c r="AC85" s="8"/>
      <c r="AD85" s="8"/>
    </row>
    <row r="86" spans="6:30" ht="15">
      <c r="F86" s="8"/>
      <c r="G86" s="8"/>
      <c r="H86" s="39"/>
      <c r="I86" s="39"/>
      <c r="J86" s="39"/>
      <c r="K86" s="39"/>
      <c r="L86" s="8"/>
      <c r="M86" s="39"/>
      <c r="N86" s="39"/>
      <c r="O86" s="8"/>
      <c r="P86" s="8"/>
      <c r="Q86" s="8"/>
      <c r="R86" s="8"/>
      <c r="S86" s="8"/>
      <c r="T86" s="8"/>
      <c r="U86" s="8"/>
      <c r="V86" s="8"/>
      <c r="W86" s="8"/>
      <c r="X86" s="8"/>
      <c r="Y86" s="8"/>
      <c r="Z86" s="8"/>
      <c r="AA86" s="8"/>
      <c r="AB86" s="8"/>
      <c r="AC86" s="8"/>
      <c r="AD86" s="8"/>
    </row>
    <row r="87" spans="6:30" ht="15">
      <c r="F87" s="8"/>
      <c r="G87" s="8"/>
      <c r="H87" s="39"/>
      <c r="I87" s="39"/>
      <c r="J87" s="39"/>
      <c r="K87" s="39"/>
      <c r="L87" s="8"/>
      <c r="M87" s="39"/>
      <c r="N87" s="39"/>
      <c r="O87" s="8"/>
      <c r="P87" s="8"/>
      <c r="Q87" s="8"/>
      <c r="R87" s="8"/>
      <c r="S87" s="8"/>
      <c r="T87" s="8"/>
      <c r="U87" s="8"/>
      <c r="V87" s="8"/>
      <c r="W87" s="8"/>
      <c r="X87" s="8"/>
      <c r="Y87" s="8"/>
      <c r="Z87" s="8"/>
      <c r="AA87" s="8"/>
      <c r="AB87" s="8"/>
      <c r="AC87" s="8"/>
      <c r="AD87" s="8"/>
    </row>
    <row r="88" spans="6:30" ht="15">
      <c r="F88" s="8"/>
      <c r="G88" s="8"/>
      <c r="H88" s="39"/>
      <c r="I88" s="39"/>
      <c r="J88" s="39"/>
      <c r="K88" s="39"/>
      <c r="L88" s="8"/>
      <c r="M88" s="39"/>
      <c r="N88" s="39"/>
      <c r="O88" s="8"/>
      <c r="P88" s="8"/>
      <c r="Q88" s="8"/>
      <c r="R88" s="8"/>
      <c r="S88" s="8"/>
      <c r="T88" s="8"/>
      <c r="U88" s="8"/>
      <c r="V88" s="8"/>
      <c r="W88" s="8"/>
      <c r="X88" s="8"/>
      <c r="Y88" s="8"/>
      <c r="Z88" s="8"/>
      <c r="AA88" s="8"/>
      <c r="AB88" s="8"/>
      <c r="AC88" s="8"/>
      <c r="AD88" s="8"/>
    </row>
    <row r="89" spans="6:30" ht="15">
      <c r="F89" s="8"/>
      <c r="G89" s="8"/>
      <c r="H89" s="39"/>
      <c r="I89" s="39"/>
      <c r="J89" s="39"/>
      <c r="K89" s="39"/>
      <c r="L89" s="8"/>
      <c r="M89" s="39"/>
      <c r="N89" s="39"/>
      <c r="O89" s="8"/>
      <c r="P89" s="8"/>
      <c r="Q89" s="8"/>
      <c r="R89" s="8"/>
      <c r="S89" s="8"/>
      <c r="T89" s="8"/>
      <c r="U89" s="8"/>
      <c r="V89" s="8"/>
      <c r="W89" s="8"/>
      <c r="X89" s="8"/>
      <c r="Y89" s="8"/>
      <c r="Z89" s="8"/>
      <c r="AA89" s="8"/>
      <c r="AB89" s="8"/>
      <c r="AC89" s="8"/>
      <c r="AD89" s="8"/>
    </row>
    <row r="90" spans="6:30" ht="15">
      <c r="F90" s="8"/>
      <c r="G90" s="8"/>
      <c r="H90" s="39"/>
      <c r="I90" s="39"/>
      <c r="J90" s="39"/>
      <c r="K90" s="39"/>
      <c r="L90" s="8"/>
      <c r="M90" s="39"/>
      <c r="N90" s="39"/>
      <c r="O90" s="8"/>
      <c r="P90" s="8"/>
      <c r="Q90" s="8"/>
      <c r="R90" s="8"/>
      <c r="S90" s="8"/>
      <c r="T90" s="8"/>
      <c r="U90" s="8"/>
      <c r="V90" s="8"/>
      <c r="W90" s="8"/>
      <c r="X90" s="8"/>
      <c r="Y90" s="8"/>
      <c r="Z90" s="8"/>
      <c r="AA90" s="8"/>
      <c r="AB90" s="8"/>
      <c r="AC90" s="8"/>
      <c r="AD90" s="8"/>
    </row>
    <row r="91" spans="6:30" ht="15">
      <c r="F91" s="8"/>
      <c r="G91" s="8"/>
      <c r="H91" s="39"/>
      <c r="I91" s="39"/>
      <c r="J91" s="39"/>
      <c r="K91" s="39"/>
      <c r="L91" s="8"/>
      <c r="M91" s="39"/>
      <c r="N91" s="39"/>
      <c r="O91" s="8"/>
      <c r="P91" s="8"/>
      <c r="Q91" s="8"/>
      <c r="R91" s="8"/>
      <c r="S91" s="8"/>
      <c r="T91" s="8"/>
      <c r="U91" s="8"/>
      <c r="V91" s="8"/>
      <c r="W91" s="8"/>
      <c r="X91" s="8"/>
      <c r="Y91" s="8"/>
      <c r="Z91" s="8"/>
      <c r="AA91" s="8"/>
      <c r="AB91" s="8"/>
      <c r="AC91" s="8"/>
      <c r="AD91" s="8"/>
    </row>
    <row r="92" spans="6:30" ht="15">
      <c r="F92" s="8"/>
      <c r="G92" s="8"/>
      <c r="H92" s="8"/>
      <c r="I92" s="8"/>
      <c r="J92" s="8"/>
      <c r="K92" s="8"/>
      <c r="L92" s="8"/>
      <c r="M92" s="8"/>
      <c r="N92" s="8"/>
      <c r="O92" s="8"/>
      <c r="P92" s="8"/>
      <c r="Q92" s="8"/>
      <c r="R92" s="8"/>
      <c r="S92" s="8"/>
      <c r="T92" s="8"/>
      <c r="U92" s="8"/>
      <c r="V92" s="8"/>
      <c r="W92" s="8"/>
      <c r="X92" s="8"/>
      <c r="Y92" s="8"/>
      <c r="Z92" s="8"/>
      <c r="AA92" s="8"/>
      <c r="AB92" s="8"/>
      <c r="AC92" s="8"/>
      <c r="AD92" s="8"/>
    </row>
    <row r="93" spans="6:30" ht="15">
      <c r="F93" s="8"/>
      <c r="G93" s="8"/>
      <c r="H93" s="8"/>
      <c r="I93" s="8"/>
      <c r="J93" s="8"/>
      <c r="K93" s="8"/>
      <c r="L93" s="8"/>
      <c r="M93" s="8"/>
      <c r="N93" s="8"/>
      <c r="O93" s="8"/>
      <c r="P93" s="8"/>
      <c r="Q93" s="8"/>
      <c r="R93" s="8"/>
      <c r="S93" s="8"/>
      <c r="T93" s="8"/>
      <c r="U93" s="8"/>
      <c r="V93" s="8"/>
      <c r="W93" s="8"/>
      <c r="X93" s="8"/>
      <c r="Y93" s="8"/>
      <c r="Z93" s="8"/>
      <c r="AA93" s="8"/>
      <c r="AB93" s="8"/>
      <c r="AC93" s="8"/>
      <c r="AD93" s="8"/>
    </row>
  </sheetData>
  <sheetProtection password="DE59" sheet="1" objects="1" scenarios="1" selectLockedCells="1"/>
  <mergeCells count="14">
    <mergeCell ref="G3:O4"/>
    <mergeCell ref="M26:O26"/>
    <mergeCell ref="H41:I41"/>
    <mergeCell ref="H42:I42"/>
    <mergeCell ref="H43:I43"/>
    <mergeCell ref="P6:Q6"/>
    <mergeCell ref="H45:I45"/>
    <mergeCell ref="H44:I44"/>
    <mergeCell ref="I36:L36"/>
    <mergeCell ref="G6:I6"/>
    <mergeCell ref="H7:I7"/>
    <mergeCell ref="J8:N8"/>
    <mergeCell ref="J7:N7"/>
    <mergeCell ref="J6:N6"/>
  </mergeCells>
  <conditionalFormatting sqref="Q28:Q33">
    <cfRule type="cellIs" priority="1" dxfId="1" operator="equal" stopIfTrue="1">
      <formula>"Unacceptable"</formula>
    </cfRule>
    <cfRule type="cellIs" priority="2" dxfId="0" operator="equal" stopIfTrue="1">
      <formula>"Acceptable"</formula>
    </cfRule>
  </conditionalFormatting>
  <pageMargins left="0.7" right="0.7" top="0.75" bottom="0.75" header="0.3" footer="0.3"/>
  <pageSetup horizontalDpi="1200" verticalDpi="1200" orientation="landscape" scale="54" r:id="rId2"/>
  <drawing r:id="rId1"/>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3</vt:i4>
      </vt:variant>
    </vt:vector>
  </HeadingPairs>
  <TitlesOfParts>
    <vt:vector size="3" baseType="lpstr">
      <vt:lpstr>Instructions</vt:lpstr>
      <vt:lpstr>Method Comparison</vt:lpstr>
      <vt:lpstr>Alt Method Comparison</vt:lpstr>
    </vt:vector>
  </TitlesOfParts>
  <Template/>
  <Manager/>
  <Company>JHMI Department of Pathology</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MSWARTZ4</dc:creator>
  <cp:keywords/>
  <dc:description/>
  <cp:lastModifiedBy>Kristin Murphy</cp:lastModifiedBy>
  <cp:lastPrinted>2008-12-15T15:35:19Z</cp:lastPrinted>
  <dcterms:created xsi:type="dcterms:W3CDTF">2008-10-24T19:15:46Z</dcterms:created>
  <dcterms:modified xsi:type="dcterms:W3CDTF">2023-06-12T19:55:12Z</dcterms:modified>
  <cp:category/>
</cp:coreProperties>
</file>