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2.xml" ContentType="application/vnd.openxmlformats-officedocument.spreadsheetml.workshee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.ad.jhu.edu\cloud\psmile$\PRD\SMILE\Shared\Internal\Projects\Validation Committee\NEW DOCS FOR REVIEW\"/>
    </mc:Choice>
  </mc:AlternateContent>
  <bookViews>
    <workbookView xWindow="-32770" yWindow="-32770" windowWidth="28800" windowHeight="12230" activeTab="0"/>
  </bookViews>
  <sheets>
    <sheet name="Instructions" sheetId="3" r:id="rId2"/>
    <sheet name="Linearity" sheetId="1" r:id="rId3"/>
    <sheet name="Sheet1" sheetId="2" r:id="rId4"/>
  </sheets>
  <definedNames>
    <definedName name="_xlnm.Print_Area" localSheetId="1">Linearity!$A$1:$L$40</definedName>
  </definedNames>
  <calcPr calcId="162913"/>
</workbook>
</file>

<file path=xl/calcChain.xml><?xml version="1.0" encoding="utf-8"?>
<calcChain xmlns="http://schemas.openxmlformats.org/spreadsheetml/2006/main">
  <c r="M38" i="1" l="1"/>
</calcChain>
</file>

<file path=xl/sharedStrings.xml><?xml version="1.0" encoding="utf-8"?>
<sst xmlns="http://schemas.openxmlformats.org/spreadsheetml/2006/main" count="69" uniqueCount="65">
  <si>
    <t>Assigned</t>
  </si>
  <si>
    <t>Rep 1</t>
  </si>
  <si>
    <t>Rep 2</t>
  </si>
  <si>
    <t>Rep 3</t>
  </si>
  <si>
    <t>Avg</t>
  </si>
  <si>
    <t>Target</t>
  </si>
  <si>
    <t>± Diff</t>
  </si>
  <si>
    <t>% Diff</t>
  </si>
  <si>
    <t>± Limit</t>
  </si>
  <si>
    <t>% Limit</t>
  </si>
  <si>
    <t>Measured</t>
  </si>
  <si>
    <t>Method Being Evaluated:</t>
  </si>
  <si>
    <t>Analyte:</t>
  </si>
  <si>
    <t>Units:</t>
  </si>
  <si>
    <t>Date:</t>
  </si>
  <si>
    <t>Conc.:</t>
  </si>
  <si>
    <t>Percent:</t>
  </si>
  <si>
    <t>Intercept</t>
  </si>
  <si>
    <t>Coefficients</t>
  </si>
  <si>
    <t>Std Err</t>
  </si>
  <si>
    <t>Slope</t>
  </si>
  <si>
    <t>Correl. (r)</t>
  </si>
  <si>
    <t>Grade</t>
  </si>
  <si>
    <t>Your Linearity Evaluation:</t>
  </si>
  <si>
    <t>ABC</t>
  </si>
  <si>
    <t>BCD</t>
  </si>
  <si>
    <t>CDE</t>
  </si>
  <si>
    <t>ABCDEF</t>
  </si>
  <si>
    <t>ABCDE</t>
  </si>
  <si>
    <t xml:space="preserve">ABCD </t>
  </si>
  <si>
    <t>BCDEF</t>
  </si>
  <si>
    <t>BCDE</t>
  </si>
  <si>
    <t>CDEF</t>
  </si>
  <si>
    <t>ACDEF</t>
  </si>
  <si>
    <t>ABDEF</t>
  </si>
  <si>
    <t>ABCEF</t>
  </si>
  <si>
    <t>ABCDF</t>
  </si>
  <si>
    <t>DEF</t>
  </si>
  <si>
    <t>ADEF</t>
  </si>
  <si>
    <t>BDEF</t>
  </si>
  <si>
    <t xml:space="preserve">ABCE </t>
  </si>
  <si>
    <t>ABCF</t>
  </si>
  <si>
    <t>BCDF</t>
  </si>
  <si>
    <t xml:space="preserve">ACDE </t>
  </si>
  <si>
    <t>Total Allowable Error (TEa):</t>
  </si>
  <si>
    <t>Low:</t>
  </si>
  <si>
    <t>High:</t>
  </si>
  <si>
    <t>Verified AMR:</t>
  </si>
  <si>
    <t>Manufacturer's stated analytical measurement range:</t>
  </si>
  <si>
    <t>sheet1</t>
  </si>
  <si>
    <t>NOTICE: This document is an example only. It must be revised to reflect your lab’s specific processes and/or specific protocol requirements.</t>
  </si>
  <si>
    <t>Approved and current. Effective starting 09-Jun-2023. Last reviewed on 09-Jun-2023._x000d_
VAL 2003 (version 1.0). Quantitative Linearity Pack. Page 2 of 2</t>
  </si>
  <si>
    <t>Please refer to VAL 2001 Quantitative Validation Guidelines for additional guidance and instructions.</t>
  </si>
  <si>
    <r>
      <t>Linearity-</t>
    </r>
    <r>
      <rPr>
        <sz val="11"/>
        <color indexed="8"/>
        <rFont val="Arial"/>
        <family val="2"/>
      </rPr>
      <t xml:space="preserve"> Plot the data in regression analysis program.  The pSMILE Linearity spreadsheet performs all necessary calculations. </t>
    </r>
  </si>
  <si>
    <t>1. Plot the known values of the standards on the X-axis (Assigned Column)</t>
  </si>
  <si>
    <t>2. Plot the mean of the measured values on the Y-axis. (Under Measured-Rep 1, 2, or 3 reps)</t>
  </si>
  <si>
    <r>
      <rPr>
        <sz val="11"/>
        <rFont val="Arial"/>
        <family val="2"/>
      </rPr>
      <t>4. Calculate slope and intercept using linear regression. This can be done using the Excel SLOPE and INTERCEPT functions or from the website</t>
    </r>
    <r>
      <rPr>
        <u val="single"/>
        <sz val="11"/>
        <color indexed="12"/>
        <rFont val="Arial"/>
        <family val="2"/>
      </rPr>
      <t xml:space="preserve"> </t>
    </r>
    <r>
      <rPr>
        <u val="single"/>
        <sz val="11"/>
        <color indexed="56"/>
        <rFont val="Arial"/>
        <family val="2"/>
      </rPr>
      <t>http://tools.westgard.com/cgi-bin/westgard/comp_calc.cgi?header=http:/www.westgard.com/images/headtoolkit.gif</t>
    </r>
  </si>
  <si>
    <t>5. Using slope and intercept, calculate a predicted Y value for each X value.</t>
  </si>
  <si>
    <t>6. Plot the predicted Y values versus the corresponding known X values on the same graph mentioned in 1 and 2 above. Draw a straight line to connect all the predicted Y points on the graph.</t>
  </si>
  <si>
    <t>7. Subtract each measured Y value from the associated predicted Y value. This difference is the systematic error due to non-linearity.</t>
  </si>
  <si>
    <t>8. Compare that systematic error to 50% of the total error.  The systematic error must be less than 50% of the total error.</t>
  </si>
  <si>
    <t>9. The method is linear if the difference between the predicted Y value and the measured Y value is less than the allowable error for each specimen point.</t>
  </si>
  <si>
    <t>Approved and current. Effective starting 02-Aug-2023. Last reviewed on 28-May-2025._x000d_
VAL 2003 (version 1.1). Quantitative Linearity Pack. Page 1 of 3</t>
  </si>
  <si>
    <t>Approved and current. Effective starting 02-Aug-2023. Last reviewed on 28-May-2025._x000d_
VAL 2003 (version 1.1). Quantitative Linearity Pack. Page 2 of 3</t>
  </si>
  <si>
    <t>Approved and current. Effective starting 02-Aug-2023. Last reviewed on 28-May-2025._x000d_
VAL 2003 (version 1.1). Quantitative Linearity Pack. Page 3 of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</si>
</sst>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5" formatCode="0.000"/>
    <numFmt numFmtId="166" formatCode="0.0000"/>
    <numFmt numFmtId="168" formatCode="0.0%"/>
  </numFmts>
  <fonts count="35"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9"/>
      <color indexed="8"/>
      <name val="Calibri"/>
      <family val="2"/>
    </font>
    <font>
      <sz val="11"/>
      <color indexed="9"/>
      <name val="Calibri"/>
      <family val="2"/>
    </font>
    <font>
      <i/>
      <sz val="11"/>
      <color indexed="9"/>
      <name val="Calibri"/>
      <family val="2"/>
    </font>
    <font>
      <i/>
      <sz val="11"/>
      <color indexed="8"/>
      <name val="Calibri"/>
      <family val="2"/>
    </font>
    <font>
      <sz val="20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i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u val="single"/>
      <sz val="11"/>
      <color theme="10"/>
      <name val="Calibri"/>
      <family val="2"/>
      <scheme val="minor"/>
    </font>
    <font>
      <u val="single"/>
      <sz val="11"/>
      <color theme="10"/>
      <name val="Arial"/>
      <family val="2"/>
    </font>
    <font>
      <sz val="11"/>
      <name val="Arial"/>
      <family val="2"/>
    </font>
    <font>
      <u val="single"/>
      <sz val="11"/>
      <color indexed="12"/>
      <name val="Arial"/>
      <family val="2"/>
    </font>
    <font>
      <u val="single"/>
      <sz val="11"/>
      <color indexed="56"/>
      <name val="Arial"/>
      <family val="2"/>
    </font>
    <font>
      <sz val="10"/>
      <color rgb="FF000000"/>
      <name val="Calibri"/>
      <family val="2"/>
    </font>
    <font>
      <sz val="7.75"/>
      <color rgb="FF000000"/>
      <name val="Calibri"/>
      <family val="2"/>
    </font>
    <font>
      <sz val="9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50003623962"/>
        <bgColor indexed="64"/>
      </patternFill>
    </fill>
    <fill>
      <patternFill patternType="solid">
        <fgColor theme="5" tint="0.799950003623962"/>
        <bgColor indexed="64"/>
      </patternFill>
    </fill>
    <fill>
      <patternFill patternType="solid">
        <fgColor theme="6" tint="0.799950003623962"/>
        <bgColor indexed="64"/>
      </patternFill>
    </fill>
    <fill>
      <patternFill patternType="solid">
        <fgColor theme="7" tint="0.799950003623962"/>
        <bgColor indexed="64"/>
      </patternFill>
    </fill>
    <fill>
      <patternFill patternType="solid">
        <fgColor theme="8" tint="0.799950003623962"/>
        <bgColor indexed="64"/>
      </patternFill>
    </fill>
    <fill>
      <patternFill patternType="solid">
        <fgColor theme="9" tint="0.799950003623962"/>
        <bgColor indexed="64"/>
      </patternFill>
    </fill>
    <fill>
      <patternFill patternType="solid">
        <fgColor theme="4" tint="0.599960029125214"/>
        <bgColor indexed="64"/>
      </patternFill>
    </fill>
    <fill>
      <patternFill patternType="solid">
        <fgColor theme="5" tint="0.599960029125214"/>
        <bgColor indexed="64"/>
      </patternFill>
    </fill>
    <fill>
      <patternFill patternType="solid">
        <fgColor theme="6" tint="0.599960029125214"/>
        <bgColor indexed="64"/>
      </patternFill>
    </fill>
    <fill>
      <patternFill patternType="solid">
        <fgColor theme="7" tint="0.599960029125214"/>
        <bgColor indexed="64"/>
      </patternFill>
    </fill>
    <fill>
      <patternFill patternType="solid">
        <fgColor theme="8" tint="0.599960029125214"/>
        <bgColor indexed="64"/>
      </patternFill>
    </fill>
    <fill>
      <patternFill patternType="solid">
        <fgColor theme="9" tint="0.599960029125214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49991703033"/>
      </bottom>
    </border>
    <border>
      <left/>
      <right/>
      <top/>
      <bottom style="medium">
        <color theme="4" tint="0.399980008602142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medium">
        <color auto="1"/>
      </bottom>
    </border>
    <border>
      <left/>
      <right/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</borders>
  <cellStyleXfs count="62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2" borderId="0" applyNumberFormat="0" applyBorder="0" applyAlignment="0" applyProtection="0"/>
    <xf numFmtId="0" fontId="0" fillId="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1" applyNumberFormat="0" applyAlignment="0" applyProtection="0"/>
    <xf numFmtId="0" fontId="10" fillId="28" borderId="2" applyNumberFormat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30" borderId="1" applyNumberFormat="0" applyAlignment="0" applyProtection="0"/>
    <xf numFmtId="0" fontId="19" fillId="0" borderId="6" applyNumberFormat="0" applyFill="0" applyAlignment="0" applyProtection="0"/>
    <xf numFmtId="0" fontId="20" fillId="31" borderId="0" applyNumberFormat="0" applyBorder="0" applyAlignment="0" applyProtection="0"/>
    <xf numFmtId="0" fontId="0" fillId="32" borderId="7" applyNumberFormat="0" applyAlignment="0" applyProtection="0"/>
    <xf numFmtId="0" fontId="21" fillId="27" borderId="8" applyNumberFormat="0" applyAlignment="0" applyProtection="0"/>
    <xf numFmtId="0" fontId="22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59">
    <xf numFmtId="0" fontId="0" fillId="0" borderId="0" xfId="0" applyFont="1" applyAlignment="1">
      <alignment/>
    </xf>
    <xf numFmtId="0" fontId="4" fillId="33" borderId="0" xfId="0" applyFont="1" applyFill="1" applyAlignment="1">
      <alignment horizontal="center"/>
    </xf>
    <xf numFmtId="0" fontId="4" fillId="34" borderId="0" xfId="0" applyFont="1" applyFill="1" applyAlignment="1">
      <alignment horizontal="center"/>
    </xf>
    <xf numFmtId="0" fontId="7" fillId="0" borderId="0" xfId="0" applyFont="1" applyAlignment="1">
      <alignment/>
    </xf>
    <xf numFmtId="0" fontId="0" fillId="0" borderId="0" xfId="0" applyFont="1" applyAlignment="1">
      <alignment horizontal="right"/>
    </xf>
    <xf numFmtId="0" fontId="0" fillId="0" borderId="0" xfId="0" applyFont="1" applyFill="1" applyBorder="1" applyAlignment="1">
      <alignment/>
    </xf>
    <xf numFmtId="0" fontId="0" fillId="0" borderId="10" xfId="0" applyFont="1" applyFill="1" applyBorder="1" applyAlignment="1">
      <alignment/>
    </xf>
    <xf numFmtId="0" fontId="6" fillId="0" borderId="11" xfId="0" applyFont="1" applyFill="1" applyBorder="1" applyAlignment="1">
      <alignment horizontal="center"/>
    </xf>
    <xf numFmtId="0" fontId="0" fillId="0" borderId="0" xfId="0" applyFont="1" applyBorder="1" applyAlignment="1">
      <alignment/>
    </xf>
    <xf numFmtId="0" fontId="6" fillId="0" borderId="0" xfId="0" applyFont="1" applyFill="1" applyBorder="1" applyAlignment="1">
      <alignment horizontal="center"/>
    </xf>
    <xf numFmtId="166" fontId="0" fillId="0" borderId="0" xfId="0" applyNumberFormat="1" applyFont="1" applyAlignment="1">
      <alignment/>
    </xf>
    <xf numFmtId="2" fontId="0" fillId="0" borderId="12" xfId="0" applyNumberFormat="1" applyFont="1" applyBorder="1" applyAlignment="1">
      <alignment horizontal="center"/>
    </xf>
    <xf numFmtId="168" fontId="0" fillId="0" borderId="12" xfId="0" applyNumberFormat="1" applyFont="1" applyBorder="1" applyAlignment="1">
      <alignment horizontal="center"/>
    </xf>
    <xf numFmtId="9" fontId="0" fillId="0" borderId="12" xfId="0" applyNumberFormat="1" applyFont="1" applyBorder="1" applyAlignment="1">
      <alignment horizontal="center"/>
    </xf>
    <xf numFmtId="2" fontId="0" fillId="34" borderId="12" xfId="0" applyNumberFormat="1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165" fontId="0" fillId="0" borderId="10" xfId="0" applyNumberFormat="1" applyFont="1" applyFill="1" applyBorder="1" applyAlignment="1">
      <alignment horizontal="center"/>
    </xf>
    <xf numFmtId="0" fontId="2" fillId="0" borderId="0" xfId="0" applyFont="1" applyAlignment="1">
      <alignment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/>
    </xf>
    <xf numFmtId="0" fontId="4" fillId="0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165" fontId="4" fillId="0" borderId="0" xfId="0" applyNumberFormat="1" applyFont="1" applyBorder="1" applyAlignment="1">
      <alignment/>
    </xf>
    <xf numFmtId="0" fontId="4" fillId="0" borderId="0" xfId="0" applyFont="1" applyBorder="1" applyAlignment="1">
      <alignment/>
    </xf>
    <xf numFmtId="2" fontId="4" fillId="0" borderId="0" xfId="0" applyNumberFormat="1" applyFont="1" applyBorder="1" applyAlignment="1">
      <alignment/>
    </xf>
    <xf numFmtId="2" fontId="0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/>
    </xf>
    <xf numFmtId="2" fontId="4" fillId="0" borderId="0" xfId="0" applyNumberFormat="1" applyFont="1" applyAlignment="1">
      <alignment/>
    </xf>
    <xf numFmtId="0" fontId="0" fillId="35" borderId="13" xfId="0" applyFont="1" applyFill="1" applyBorder="1" applyAlignment="1" applyProtection="1">
      <alignment horizontal="center"/>
      <protection locked="0"/>
    </xf>
    <xf numFmtId="0" fontId="0" fillId="35" borderId="14" xfId="0" applyFont="1" applyFill="1" applyBorder="1" applyAlignment="1" applyProtection="1">
      <alignment horizontal="center"/>
      <protection locked="0"/>
    </xf>
    <xf numFmtId="9" fontId="0" fillId="35" borderId="14" xfId="0" applyNumberFormat="1" applyFont="1" applyFill="1" applyBorder="1" applyAlignment="1" applyProtection="1">
      <alignment horizontal="center"/>
      <protection locked="0"/>
    </xf>
    <xf numFmtId="0" fontId="0" fillId="35" borderId="0" xfId="0" applyFont="1" applyFill="1" applyAlignment="1" applyProtection="1">
      <alignment horizontal="center"/>
      <protection locked="0"/>
    </xf>
    <xf numFmtId="0" fontId="0" fillId="32" borderId="12" xfId="0" applyFont="1" applyFill="1" applyBorder="1" applyAlignment="1" applyProtection="1">
      <alignment horizontal="center"/>
      <protection locked="0"/>
    </xf>
    <xf numFmtId="165" fontId="0" fillId="34" borderId="0" xfId="0" applyNumberFormat="1" applyFont="1" applyFill="1" applyBorder="1" applyAlignment="1">
      <alignment horizontal="center"/>
    </xf>
    <xf numFmtId="0" fontId="0" fillId="34" borderId="0" xfId="0" applyFont="1" applyFill="1" applyBorder="1" applyAlignment="1">
      <alignment/>
    </xf>
    <xf numFmtId="0" fontId="6" fillId="34" borderId="0" xfId="0" applyFont="1" applyFill="1" applyBorder="1" applyAlignment="1">
      <alignment horizontal="center"/>
    </xf>
    <xf numFmtId="0" fontId="4" fillId="34" borderId="0" xfId="0" applyFont="1" applyFill="1" applyBorder="1" applyAlignment="1">
      <alignment/>
    </xf>
    <xf numFmtId="168" fontId="4" fillId="0" borderId="0" xfId="0" applyNumberFormat="1" applyFont="1" applyFill="1" applyBorder="1" applyAlignment="1">
      <alignment horizontal="center"/>
    </xf>
    <xf numFmtId="0" fontId="5" fillId="34" borderId="0" xfId="0" applyFont="1" applyFill="1" applyBorder="1" applyAlignment="1">
      <alignment horizontal="center"/>
    </xf>
    <xf numFmtId="165" fontId="4" fillId="34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4" fillId="33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0" fillId="35" borderId="14" xfId="0" applyFont="1" applyFill="1" applyBorder="1" applyAlignment="1" applyProtection="1">
      <alignment horizontal="center"/>
      <protection locked="0"/>
    </xf>
    <xf numFmtId="0" fontId="0" fillId="35" borderId="13" xfId="0" applyFont="1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6" fillId="0" borderId="0" xfId="0" applyFont="1" applyAlignment="1">
      <alignment vertical="center" wrapText="1"/>
    </xf>
    <xf numFmtId="0" fontId="28" fillId="0" borderId="0" xfId="61" applyFont="1" applyAlignment="1">
      <alignment vertical="center" wrapText="1"/>
    </xf>
    <xf numFmtId="0" fontId="26" fillId="0" borderId="0" xfId="0" applyFont="1" applyAlignment="1">
      <alignment wrapText="1"/>
    </xf>
    <xf numFmtId="0" fontId="34" fillId="0" borderId="0" xfId="0" applyFont="1" applyAlignment="1">
      <alignment horizontal="left" wrapText="1"/>
    </xf>
  </cellXfs>
  <cellStyles count="48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Accent1" xfId="20" builtinId="30"/>
    <cellStyle name="20% - Accent2" xfId="21" builtinId="34"/>
    <cellStyle name="20% - Accent3" xfId="22" builtinId="38"/>
    <cellStyle name="20% - Accent4" xfId="23" builtinId="42"/>
    <cellStyle name="20% - Accent5" xfId="24" builtinId="46"/>
    <cellStyle name="20% - Accent6" xfId="25" builtinId="50"/>
    <cellStyle name="40% - Accent1" xfId="26" builtinId="31"/>
    <cellStyle name="40% - Accent2" xfId="27" builtinId="35"/>
    <cellStyle name="40% - Accent3" xfId="28" builtinId="39"/>
    <cellStyle name="40% - Accent4" xfId="29" builtinId="43"/>
    <cellStyle name="40% - Accent5" xfId="30" builtinId="47"/>
    <cellStyle name="40% - Accent6" xfId="31" builtinId="51"/>
    <cellStyle name="60% - Accent1" xfId="32" builtinId="32"/>
    <cellStyle name="60% - Accent2" xfId="33" builtinId="36"/>
    <cellStyle name="60% - Accent3" xfId="34" builtinId="40"/>
    <cellStyle name="60% - Accent4" xfId="35" builtinId="44"/>
    <cellStyle name="60% - Accent5" xfId="36" builtinId="48"/>
    <cellStyle name="60% - Accent6" xfId="37" builtinId="52"/>
    <cellStyle name="Accent1" xfId="38" builtinId="29"/>
    <cellStyle name="Accent2" xfId="39" builtinId="33"/>
    <cellStyle name="Accent3" xfId="40" builtinId="37"/>
    <cellStyle name="Accent4" xfId="41" builtinId="41"/>
    <cellStyle name="Accent5" xfId="42" builtinId="45"/>
    <cellStyle name="Accent6" xfId="43" builtinId="49"/>
    <cellStyle name="Bad" xfId="44" builtinId="27"/>
    <cellStyle name="Calculation" xfId="45" builtinId="22"/>
    <cellStyle name="Check Cell" xfId="46" builtinId="23"/>
    <cellStyle name="Explanatory Text" xfId="47" builtinId="53"/>
    <cellStyle name="Good" xfId="48" builtinId="26"/>
    <cellStyle name="Heading 1" xfId="49" builtinId="16"/>
    <cellStyle name="Heading 2" xfId="50" builtinId="17"/>
    <cellStyle name="Heading 3" xfId="51" builtinId="18"/>
    <cellStyle name="Heading 4" xfId="52" builtinId="19"/>
    <cellStyle name="Input" xfId="53" builtinId="20"/>
    <cellStyle name="Linked Cell" xfId="54" builtinId="24"/>
    <cellStyle name="Neutral" xfId="55" builtinId="28"/>
    <cellStyle name="Note" xfId="56" builtinId="10"/>
    <cellStyle name="Output" xfId="57" builtinId="21"/>
    <cellStyle name="Title" xfId="58" builtinId="15"/>
    <cellStyle name="Total" xfId="59" builtinId="25"/>
    <cellStyle name="Warning Text" xfId="60" builtinId="11"/>
    <cellStyle name="Hyperlink" xfId="61" builtinId="8"/>
  </cellStyles>
  <dxfs count="6">
    <dxf>
      <font>
        <b/>
        <i val="0"/>
        <color rgb="FF00B050"/>
      </font>
    </dxf>
    <dxf>
      <font>
        <b/>
        <i val="0"/>
        <color indexed="10"/>
      </font>
    </dxf>
    <dxf>
      <font>
        <b/>
        <i val="0"/>
        <color rgb="FF00B050"/>
      </font>
    </dxf>
    <dxf>
      <font>
        <b/>
        <i val="0"/>
        <color indexed="10"/>
      </font>
    </dxf>
    <dxf>
      <font>
        <b/>
        <i val="0"/>
        <color rgb="FF00B050"/>
      </font>
    </dxf>
    <dxf>
      <font>
        <b/>
        <i val="0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525"/>
          <c:y val="0.0735"/>
          <c:w val="0.78775"/>
          <c:h val="0.77325"/>
        </c:manualLayout>
      </c:layout>
      <c:scatterChart>
        <c:scatterStyle val="lineMarker"/>
        <c:varyColors val="0"/>
        <c:ser>
          <c:idx val="0"/>
          <c:order val="0"/>
          <c:tx>
            <c:v>Best Fit Line</c:v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chemeClr val="tx1"/>
              </a:solidFill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trendline>
            <c:spPr>
              <a:ln w="9525"/>
            </c:spPr>
            <c:trendlineType val="linear"/>
            <c:intercept val="0"/>
            <c:dispRSqr val="0"/>
            <c:dispEq val="0"/>
          </c:trendline>
          <c:xVal>
            <c:numRef>
              <c:f>Linearity!$E$10:$E$15</c:f>
              <c:numCache/>
            </c:numRef>
          </c:xVal>
          <c:yVal>
            <c:numRef>
              <c:f>Linearity!$D$10:$D$15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0-67AC-476A-86A3-0DF7D5C3AF91}"/>
            </c:ext>
          </c:extLst>
        </c:ser>
        <c:ser>
          <c:idx val="1"/>
          <c:order val="1"/>
          <c:spPr>
            <a:ln w="12700" cmpd="sng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noFill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Linearity!$H$28:$H$29</c:f>
              <c:numCache/>
            </c:numRef>
          </c:xVal>
          <c:yVal>
            <c:numRef>
              <c:f>Linearity!$G$28:$G$29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1-67AC-476A-86A3-0DF7D5C3AF91}"/>
            </c:ext>
          </c:extLst>
        </c:ser>
        <c:ser>
          <c:idx val="2"/>
          <c:order val="2"/>
          <c:tx>
            <c:v>50% TEa Limit</c:v>
          </c:tx>
          <c:spPr>
            <a:ln w="28575" cmpd="sng">
              <a:solidFill>
                <a:srgbClr val="FF0000">
                  <a:alpha val="50000"/>
                </a:srgbClr>
              </a:solidFill>
              <a:prstDash val="sysDot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Linearity!$E$10:$E$15</c:f>
              <c:numCache/>
            </c:numRef>
          </c:xVal>
          <c:yVal>
            <c:numRef>
              <c:f>Linearity!$G$31:$G$36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2-67AC-476A-86A3-0DF7D5C3AF91}"/>
            </c:ext>
          </c:extLst>
        </c:ser>
        <c:ser>
          <c:idx val="3"/>
          <c:order val="3"/>
          <c:spPr>
            <a:ln w="28575" cmpd="sng">
              <a:solidFill>
                <a:srgbClr val="FF0000">
                  <a:alpha val="50000"/>
                </a:srgbClr>
              </a:solidFill>
              <a:prstDash val="sysDot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Linearity!$E$10:$E$15</c:f>
              <c:numCache/>
            </c:numRef>
          </c:xVal>
          <c:yVal>
            <c:numRef>
              <c:f>Linearity!$H$31:$H$36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3-67AC-476A-86A3-0DF7D5C3AF91}"/>
            </c:ext>
          </c:extLst>
        </c:ser>
        <c:ser>
          <c:idx val="4"/>
          <c:order val="4"/>
          <c:tx>
            <c:v>1:1 Line</c:v>
          </c:tx>
          <c:spPr>
            <a:ln w="28575" cmpd="sng">
              <a:solidFill>
                <a:srgbClr val="00B0F0">
                  <a:alpha val="50000"/>
                </a:srgbClr>
              </a:solidFill>
              <a:prstDash val="sysDot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Linearity!$E$10:$E$15</c:f>
              <c:numCache/>
            </c:numRef>
          </c:xVal>
          <c:yVal>
            <c:numRef>
              <c:f>Linearity!$E$10:$E$15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4-67AC-476A-86A3-0DF7D5C3AF91}"/>
            </c:ext>
          </c:extLst>
        </c:ser>
        <c:axId val="3055159"/>
        <c:axId val="41809987"/>
      </c:scatterChart>
      <c:valAx>
        <c:axId val="3055159"/>
        <c:scaling>
          <c:orientation val="minMax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1000" b="1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Assigned Values</a:t>
                </a:r>
              </a:p>
            </c:rich>
          </c:tx>
          <c:layout>
            <c:manualLayout>
              <c:xMode val="edge"/>
              <c:yMode val="edge"/>
              <c:x val="0.41875"/>
              <c:y val="0.908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41809987"/>
        <c:crosses val="autoZero"/>
        <c:crossBetween val="midCat"/>
      </c:valAx>
      <c:valAx>
        <c:axId val="41809987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sz="1000" b="1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Measured Values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3055159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60725"/>
          <c:y val="0.53425"/>
          <c:w val="0.37725"/>
          <c:h val="0.1655"/>
        </c:manualLayout>
      </c:layout>
      <c:overlay val="0"/>
      <c:txPr>
        <a:bodyPr vert="horz" rot="0"/>
        <a:lstStyle/>
        <a:p>
          <a:pPr>
            <a:defRPr lang="en-US" sz="775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  <c:showDLblsOverMax val="0"/>
  </c:chart>
  <c:txPr>
    <a:bodyPr vert="horz" rot="0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5"/>
          <c:y val="0.05825"/>
          <c:w val="0.794"/>
          <c:h val="0.796"/>
        </c:manualLayout>
      </c:layout>
      <c:scatterChart>
        <c:scatterStyle val="lineMarker"/>
        <c:varyColors val="0"/>
        <c:ser>
          <c:idx val="0"/>
          <c:order val="0"/>
          <c:tx>
            <c:v>Best Fit Line</c:v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chemeClr val="tx1"/>
              </a:solidFill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trendline>
            <c:spPr>
              <a:ln w="9525"/>
            </c:spPr>
            <c:trendlineType val="linear"/>
            <c:intercept val="0"/>
            <c:dispRSqr val="0"/>
            <c:dispEq val="0"/>
          </c:trendline>
          <c:xVal>
            <c:numRef>
              <c:f>Linearity!$E$10:$E$15</c:f>
              <c:numCache/>
            </c:numRef>
          </c:xVal>
          <c:yVal>
            <c:numRef>
              <c:f>Linearity!$D$10:$D$15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0-103E-4A45-917F-E11EE856959C}"/>
            </c:ext>
          </c:extLst>
        </c:ser>
        <c:ser>
          <c:idx val="1"/>
          <c:order val="1"/>
          <c:spPr>
            <a:ln w="12700" cmpd="sng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noFill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Linearity!$H$28:$H$29</c:f>
              <c:numCache/>
            </c:numRef>
          </c:xVal>
          <c:yVal>
            <c:numRef>
              <c:f>Linearity!$G$28:$G$29</c:f>
              <c:numCache/>
            </c:numRef>
          </c:yVal>
          <c:smooth val="0"/>
          <c:extLst>
            <c:ext xmlns:c16="http://schemas.microsoft.com/office/drawing/2014/chart" uri="{C3380CC4-5D6E-409C-BE32-E72D297353CC}">
              <c16:uniqueId val="{00000001-103E-4A45-917F-E11EE856959C}"/>
            </c:ext>
          </c:extLst>
        </c:ser>
        <c:axId val="15224767"/>
        <c:axId val="51715492"/>
      </c:scatterChart>
      <c:valAx>
        <c:axId val="15224767"/>
        <c:scaling>
          <c:orientation val="minMax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1000" b="1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Assigned Values</a:t>
                </a:r>
              </a:p>
            </c:rich>
          </c:tx>
          <c:layout>
            <c:manualLayout>
              <c:xMode val="edge"/>
              <c:yMode val="edge"/>
              <c:x val="0.429"/>
              <c:y val="0.9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51715492"/>
        <c:crosses val="autoZero"/>
        <c:crossBetween val="midCat"/>
      </c:valAx>
      <c:valAx>
        <c:axId val="51715492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sz="1000" b="1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Measured Values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txPr>
          <a:bodyPr vert="horz"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15224767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73225"/>
          <c:y val="0.67775"/>
          <c:w val="0.2565"/>
          <c:h val="0.10575"/>
        </c:manualLayout>
      </c:layout>
      <c:overlay val="0"/>
      <c:txPr>
        <a:bodyPr vert="horz" rot="0"/>
        <a:lstStyle/>
        <a:p>
          <a:pPr>
            <a:defRPr lang="en-US" sz="775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  <c:showDLblsOverMax val="0"/>
  </c:chart>
  <c:txPr>
    <a:bodyPr vert="horz" rot="0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34627</xdr:colOff>
      <xdr:row>5</xdr:row>
      <xdr:rowOff>19348</xdr:rowOff>
    </xdr:from>
    <xdr:to>
      <xdr:col>5</xdr:col>
      <xdr:colOff>466914</xdr:colOff>
      <xdr:row>6</xdr:row>
      <xdr:rowOff>164813</xdr:rowOff>
    </xdr:to>
    <xdr:sp macro="" fLocksText="0">
      <xdr:nvSpPr>
        <xdr:cNvPr id="80" name="Rounded Rectangle 8"/>
        <xdr:cNvSpPr/>
      </xdr:nvSpPr>
      <xdr:spPr>
        <a:xfrm>
          <a:off x="38100" y="1066800"/>
          <a:ext cx="4543425" cy="323850"/>
        </a:xfrm>
        <a:prstGeom prst="roundRect"/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anchor="ctr"/>
        <a:lstStyle/>
        <a:p>
          <a:pPr algn="ctr"/>
          <a:r>
            <a:rPr lang="en-US" sz="1100"/>
            <a:t>Enter</a:t>
          </a:r>
          <a:r>
            <a:rPr lang="en-US" sz="1100" baseline="0"/>
            <a:t>  values in ascending order </a:t>
          </a:r>
        </a:p>
        <a:p>
          <a:pPr algn="ctr"/>
          <a:r>
            <a:rPr lang="en-US" sz="1100" baseline="0"/>
            <a:t>(lowest value data in top cells, highest value data in bottom cells)</a:t>
          </a:r>
          <a:endParaRPr lang="en-US" sz="1100"/>
        </a:p>
      </xdr:txBody>
    </xdr:sp>
    <xdr:clientData/>
  </xdr:twoCellAnchor>
  <xdr:twoCellAnchor>
    <xdr:from>
      <xdr:col>0</xdr:col>
      <xdr:colOff>177800</xdr:colOff>
      <xdr:row>24</xdr:row>
      <xdr:rowOff>95250</xdr:rowOff>
    </xdr:from>
    <xdr:to>
      <xdr:col>7</xdr:col>
      <xdr:colOff>476250</xdr:colOff>
      <xdr:row>40</xdr:row>
      <xdr:rowOff>25400</xdr:rowOff>
    </xdr:to>
    <xdr:graphicFrame macro="">
      <xdr:nvGraphicFramePr>
        <xdr:cNvPr id="1108" name="Chart 1"/>
        <xdr:cNvGraphicFramePr/>
      </xdr:nvGraphicFramePr>
      <xdr:xfrm>
        <a:off x="180975" y="4600575"/>
        <a:ext cx="5857875" cy="2838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0</xdr:colOff>
      <xdr:row>3</xdr:row>
      <xdr:rowOff>0</xdr:rowOff>
    </xdr:from>
    <xdr:to>
      <xdr:col>11</xdr:col>
      <xdr:colOff>76200</xdr:colOff>
      <xdr:row>23</xdr:row>
      <xdr:rowOff>101600</xdr:rowOff>
    </xdr:to>
    <xdr:graphicFrame macro="">
      <xdr:nvGraphicFramePr>
        <xdr:cNvPr id="35861" name="Chart 1"/>
        <xdr:cNvGraphicFramePr/>
      </xdr:nvGraphicFramePr>
      <xdr:xfrm>
        <a:off x="0" y="542925"/>
        <a:ext cx="6781800" cy="39052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://tools.westgard.com/cgi-bin/westgard/comp_calc.cgi?header=http:/www.westgard.com/images/headtoolkit.gif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M14"/>
  <sheetViews>
    <sheetView tabSelected="1" workbookViewId="0" topLeftCell="A1">
      <selection pane="topLeft" activeCell="E12" sqref="E12"/>
    </sheetView>
  </sheetViews>
  <sheetFormatPr defaultRowHeight="15"/>
  <cols>
    <col min="1" max="1" width="126.714285714286" customWidth="1"/>
  </cols>
  <sheetData>
    <row r="1" spans="1:1" ht="14.5">
      <c r="A1" s="43" t="s">
        <v>50</v>
      </c>
    </row>
    <row r="2" spans="1:13" ht="14.5">
      <c r="A2" s="58" t="s">
        <v>62</v>
      </c>
    </row>
    <row r="3" spans="1:1" ht="15.5">
      <c r="A3" s="53" t="s">
        <v>52</v>
      </c>
    </row>
    <row r="4" spans="1:1" ht="14.5">
      <c r="A4" s="52"/>
    </row>
    <row r="5" spans="1:1" ht="14.5">
      <c r="A5" s="54" t="s">
        <v>53</v>
      </c>
    </row>
    <row r="6" spans="1:1" ht="14.5">
      <c r="A6" s="55"/>
    </row>
    <row r="7" spans="1:1" ht="14.5">
      <c r="A7" s="55" t="s">
        <v>54</v>
      </c>
    </row>
    <row r="8" spans="1:1" ht="14.5">
      <c r="A8" s="55" t="s">
        <v>55</v>
      </c>
    </row>
    <row r="9" spans="1:1" ht="28">
      <c r="A9" s="56" t="s">
        <v>56</v>
      </c>
    </row>
    <row r="10" spans="1:1" ht="14.5">
      <c r="A10" s="55" t="s">
        <v>57</v>
      </c>
    </row>
    <row r="11" spans="1:1" ht="28">
      <c r="A11" s="55" t="s">
        <v>58</v>
      </c>
    </row>
    <row r="12" spans="1:1" ht="14.5">
      <c r="A12" s="55" t="s">
        <v>59</v>
      </c>
    </row>
    <row r="13" spans="1:1" ht="14.5">
      <c r="A13" s="55" t="s">
        <v>60</v>
      </c>
    </row>
    <row r="14" spans="1:1" ht="28.5">
      <c r="A14" s="57" t="s">
        <v>61</v>
      </c>
    </row>
  </sheetData>
  <hyperlinks>
    <hyperlink ref="A9" r:id="rId1" display="4. Calculate slope and intercept using linear regression. This can be done using the Excel SLOPE and INTERCEPT functions or from the website http://tools.westgard.com/cgi-bin/westgard/comp_calc.cgi?header=http:/www.westgard.com/images/headtoolkit.gif"/>
  </hyperlink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pageSetUpPr fitToPage="1"/>
  </sheetPr>
  <dimension ref="A1:N39"/>
  <sheetViews>
    <sheetView workbookViewId="0" topLeftCell="A25">
      <selection pane="topLeft" activeCell="E9" sqref="E9:E14"/>
    </sheetView>
  </sheetViews>
  <sheetFormatPr defaultRowHeight="15"/>
  <cols>
    <col min="1" max="1" width="11.4285714285714" bestFit="1" customWidth="1"/>
    <col min="2" max="2" width="12.5714285714286" customWidth="1"/>
    <col min="3" max="3" width="11.7142857142857" customWidth="1"/>
    <col min="4" max="4" width="12.7142857142857" customWidth="1"/>
    <col min="5" max="5" width="13.2857142857143" customWidth="1"/>
    <col min="6" max="6" width="10.7142857142857" bestFit="1" customWidth="1"/>
    <col min="7" max="7" width="11" bestFit="1" customWidth="1"/>
  </cols>
  <sheetData>
    <row r="1" spans="1:1" ht="14.5">
      <c r="A1" s="43" t="s">
        <v>50</v>
      </c>
    </row>
    <row r="2" spans="1:13" ht="26">
      <c r="A2" s="43" t="s">
        <v>63</v>
      </c>
      <c r="F2" s="3"/>
    </row>
    <row r="3" spans="1:12" ht="14.5">
      <c r="A3" s="45" t="s">
        <v>11</v>
      </c>
      <c r="B3" s="45"/>
      <c r="C3" s="45"/>
      <c r="D3" s="50"/>
      <c r="E3" s="50"/>
      <c r="F3" s="50"/>
      <c r="G3" s="50"/>
      <c r="H3" s="50"/>
      <c r="I3" s="4" t="s">
        <v>14</v>
      </c>
      <c r="J3" s="50"/>
      <c r="K3" s="50"/>
      <c r="L3" s="50"/>
    </row>
    <row r="4" spans="1:12" ht="14.5">
      <c r="A4" s="45" t="s">
        <v>12</v>
      </c>
      <c r="B4" s="45"/>
      <c r="C4" s="45"/>
      <c r="D4" s="51"/>
      <c r="E4" s="51"/>
      <c r="F4" s="51"/>
      <c r="G4" s="51"/>
      <c r="H4" s="51"/>
      <c r="I4" s="49" t="s">
        <v>44</v>
      </c>
      <c r="J4" s="49"/>
      <c r="K4" s="49"/>
      <c r="L4" s="49"/>
    </row>
    <row r="5" spans="3:12" ht="14.5">
      <c r="C5" t="s">
        <v>13</v>
      </c>
      <c r="D5" s="31"/>
      <c r="I5" s="4" t="s">
        <v>15</v>
      </c>
      <c r="J5" s="32"/>
      <c r="K5" s="4" t="s">
        <v>16</v>
      </c>
      <c r="L5" s="33"/>
    </row>
    <row r="6" spans="7:7" ht="14.5">
      <c r="G6" t="s">
        <v>48</v>
      </c>
    </row>
    <row r="7" spans="7:10" ht="14.5">
      <c r="G7" s="4" t="s">
        <v>45</v>
      </c>
      <c r="H7" s="34"/>
      <c r="I7" s="4" t="s">
        <v>46</v>
      </c>
      <c r="J7" s="34"/>
    </row>
    <row r="8" spans="1:5" ht="14.5">
      <c r="A8" s="48" t="s">
        <v>10</v>
      </c>
      <c r="B8" s="48"/>
      <c r="C8" s="48"/>
      <c r="D8" s="48"/>
      <c r="E8" s="2"/>
    </row>
    <row r="9" spans="1:14" ht="14.5">
      <c r="A9" s="1" t="s">
        <v>1</v>
      </c>
      <c r="B9" s="1" t="s">
        <v>2</v>
      </c>
      <c r="C9" s="1" t="s">
        <v>3</v>
      </c>
      <c r="D9" s="1" t="s">
        <v>4</v>
      </c>
      <c r="E9" s="1" t="s">
        <v>0</v>
      </c>
      <c r="F9" s="1" t="s">
        <v>5</v>
      </c>
      <c r="G9" s="1" t="s">
        <v>6</v>
      </c>
      <c r="H9" s="1" t="s">
        <v>7</v>
      </c>
      <c r="I9" s="1" t="s">
        <v>8</v>
      </c>
      <c r="J9" s="1" t="s">
        <v>9</v>
      </c>
      <c r="K9" s="48" t="s">
        <v>22</v>
      </c>
      <c r="L9" s="48"/>
      <c r="M9" s="2"/>
      <c r="N9" s="2"/>
    </row>
    <row r="10" spans="1:13" ht="14.5">
      <c r="A10" s="35"/>
      <c r="B10" s="35"/>
      <c r="C10" s="35"/>
      <c r="D10" s="14" t="e">
        <f>AVERAGE(A10:C10)</f>
        <v>#DIV/0!</v>
      </c>
      <c r="E10" s="35"/>
      <c r="F10" s="11" t="e">
        <f>(E10*$B$20)+$B$19</f>
        <v>#VALUE!</v>
      </c>
      <c r="G10" s="11" t="e">
        <f>D10-F10</f>
        <v>#DIV/0!</v>
      </c>
      <c r="H10" s="12" t="e">
        <f>(G10/F10)</f>
        <v>#DIV/0!</v>
      </c>
      <c r="I10" s="11" t="e">
        <f>IF($J$5&gt;F10*$L$5*0.5,J5,F10*$L$5*0.5)</f>
        <v>#VALUE!</v>
      </c>
      <c r="J10" s="13">
        <f>$L$5*0.5</f>
        <v>0</v>
      </c>
      <c r="K10" s="46" t="e">
        <f>IF(ABS(G10)&lt;I10,"Acceptable","Unacceptable")</f>
        <v>#DIV/0!</v>
      </c>
      <c r="L10" s="47"/>
      <c r="M10" s="18" t="e">
        <f>IF(K10="Acceptable","A","")</f>
        <v>#DIV/0!</v>
      </c>
    </row>
    <row r="11" spans="1:13" ht="14.5">
      <c r="A11" s="35"/>
      <c r="B11" s="35"/>
      <c r="C11" s="35"/>
      <c r="D11" s="14" t="e">
        <f>AVERAGE(A11:C11)</f>
        <v>#DIV/0!</v>
      </c>
      <c r="E11" s="35"/>
      <c r="F11" s="11" t="e">
        <f>(E11*$B$20)+$B$19</f>
        <v>#VALUE!</v>
      </c>
      <c r="G11" s="11" t="e">
        <f>D11-F11</f>
        <v>#DIV/0!</v>
      </c>
      <c r="H11" s="12" t="e">
        <f>(G11/F11)</f>
        <v>#DIV/0!</v>
      </c>
      <c r="I11" s="11" t="e">
        <f>IF($J$5&gt;F11*$L$5*0.5,J5,F11*$L$5*0.5)</f>
        <v>#VALUE!</v>
      </c>
      <c r="J11" s="13">
        <f>$L$5*0.5</f>
        <v>0</v>
      </c>
      <c r="K11" s="46" t="e">
        <f>IF(ABS(G11)&lt;I11,"Acceptable","Unacceptable")</f>
        <v>#DIV/0!</v>
      </c>
      <c r="L11" s="47"/>
      <c r="M11" s="18" t="e">
        <f>IF(K11="Acceptable","B","")</f>
        <v>#DIV/0!</v>
      </c>
    </row>
    <row r="12" spans="1:13" ht="14.5">
      <c r="A12" s="35"/>
      <c r="B12" s="35"/>
      <c r="C12" s="35"/>
      <c r="D12" s="14" t="e">
        <f>AVERAGE(A12:C12)</f>
        <v>#DIV/0!</v>
      </c>
      <c r="E12" s="35"/>
      <c r="F12" s="11" t="e">
        <f>(E12*$B$20)+$B$19</f>
        <v>#VALUE!</v>
      </c>
      <c r="G12" s="11" t="e">
        <f>D12-F12</f>
        <v>#DIV/0!</v>
      </c>
      <c r="H12" s="12" t="e">
        <f>(G12/F12)</f>
        <v>#DIV/0!</v>
      </c>
      <c r="I12" s="11" t="e">
        <f>IF($J$5&gt;F12*$L$5*0.5,J5,F12*$L$5*0.5)</f>
        <v>#VALUE!</v>
      </c>
      <c r="J12" s="13">
        <f>$L$5*0.5</f>
        <v>0</v>
      </c>
      <c r="K12" s="46" t="e">
        <f>IF(ABS(G12)&lt;I12,"Acceptable","Unacceptable")</f>
        <v>#DIV/0!</v>
      </c>
      <c r="L12" s="47"/>
      <c r="M12" s="18" t="e">
        <f>IF(K12="Acceptable","C","")</f>
        <v>#DIV/0!</v>
      </c>
    </row>
    <row r="13" spans="1:13" ht="14.5">
      <c r="A13" s="35"/>
      <c r="B13" s="35"/>
      <c r="C13" s="35"/>
      <c r="D13" s="14" t="e">
        <f>AVERAGE(A13:C13)</f>
        <v>#DIV/0!</v>
      </c>
      <c r="E13" s="35"/>
      <c r="F13" s="11" t="e">
        <f>(E13*$B$20)+$B$19</f>
        <v>#VALUE!</v>
      </c>
      <c r="G13" s="11" t="e">
        <f>D13-F13</f>
        <v>#DIV/0!</v>
      </c>
      <c r="H13" s="12" t="e">
        <f>(G13/F13)</f>
        <v>#DIV/0!</v>
      </c>
      <c r="I13" s="11" t="e">
        <f>IF($J$5&gt;F13*$L$5*0.5,J5,F13*$L$5*0.5)</f>
        <v>#VALUE!</v>
      </c>
      <c r="J13" s="13">
        <f>$L$5*0.5</f>
        <v>0</v>
      </c>
      <c r="K13" s="46" t="e">
        <f>IF(ABS(G13)&lt;I13,"Acceptable","Unacceptable")</f>
        <v>#DIV/0!</v>
      </c>
      <c r="L13" s="47"/>
      <c r="M13" s="18" t="e">
        <f>IF(K13="Acceptable","D","")</f>
        <v>#DIV/0!</v>
      </c>
    </row>
    <row r="14" spans="1:13" ht="14.5">
      <c r="A14" s="35"/>
      <c r="B14" s="35"/>
      <c r="C14" s="35"/>
      <c r="D14" s="14" t="e">
        <f>AVERAGE(A14:C14)</f>
        <v>#DIV/0!</v>
      </c>
      <c r="E14" s="35"/>
      <c r="F14" s="11" t="e">
        <f>(E14*$B$20)+$B$19</f>
        <v>#VALUE!</v>
      </c>
      <c r="G14" s="11" t="e">
        <f>D14-F14</f>
        <v>#DIV/0!</v>
      </c>
      <c r="H14" s="12" t="e">
        <f>(G14/F14)</f>
        <v>#DIV/0!</v>
      </c>
      <c r="I14" s="11" t="e">
        <f>IF($J$5&gt;F14*$L$5*0.5,J5,F14*$L$5*0.5)</f>
        <v>#VALUE!</v>
      </c>
      <c r="J14" s="13">
        <f>$L$5*0.5</f>
        <v>0</v>
      </c>
      <c r="K14" s="46" t="e">
        <f>IF(ABS(G14)&lt;I14,"Acceptable","Unacceptable")</f>
        <v>#DIV/0!</v>
      </c>
      <c r="L14" s="47"/>
      <c r="M14" s="18" t="e">
        <f>IF(K14="Acceptable","E","")</f>
        <v>#DIV/0!</v>
      </c>
    </row>
    <row r="15" spans="1:13" ht="14.5">
      <c r="A15" s="35"/>
      <c r="B15" s="35"/>
      <c r="C15" s="35"/>
      <c r="D15" s="14" t="e">
        <f>AVERAGE(A15:C15)</f>
        <v>#DIV/0!</v>
      </c>
      <c r="E15" s="35"/>
      <c r="F15" s="11" t="e">
        <f>(E15*$B$20)+$B$19</f>
        <v>#VALUE!</v>
      </c>
      <c r="G15" s="11" t="e">
        <f>D15-F15</f>
        <v>#DIV/0!</v>
      </c>
      <c r="H15" s="12" t="e">
        <f>(G15/F15)</f>
        <v>#DIV/0!</v>
      </c>
      <c r="I15" s="11" t="e">
        <f>IF($J$5&gt;F15*$L$5*0.5,J5,F15*$L$5*0.5)</f>
        <v>#VALUE!</v>
      </c>
      <c r="J15" s="13">
        <f>$L$5*0.5</f>
        <v>0</v>
      </c>
      <c r="K15" s="46" t="e">
        <f>IF(ABS(G15)&lt;I15,"Acceptable","Unacceptable")</f>
        <v>#DIV/0!</v>
      </c>
      <c r="L15" s="47"/>
      <c r="M15" s="18" t="e">
        <f>IF(K15="Acceptable","F","")</f>
        <v>#DIV/0!</v>
      </c>
    </row>
    <row r="16" spans="9:14" ht="14.5">
      <c r="I16" s="17"/>
      <c r="J16" s="20"/>
      <c r="K16" s="20"/>
      <c r="L16" s="20"/>
      <c r="M16" s="19" t="e">
        <f>M10&amp;M11&amp;M12&amp;M13&amp;M14&amp;M15</f>
        <v>#DIV/0!</v>
      </c>
      <c r="N16" s="20"/>
    </row>
    <row r="17" spans="4:14" ht="15" thickBot="1">
      <c r="D17" s="37"/>
      <c r="E17" s="37"/>
      <c r="F17" s="37"/>
      <c r="G17" s="39"/>
      <c r="H17" s="40" t="e">
        <f t="array" ref="H17:I21">LINEST(D10:D15,E10:E15,TRUE,TRUE)</f>
        <v>#VALUE!</v>
      </c>
      <c r="I17" s="24" t="e">
        <v>#VALUE!</v>
      </c>
      <c r="J17" s="24"/>
      <c r="K17" s="20"/>
      <c r="L17" s="20"/>
      <c r="M17" s="20" t="e">
        <f>INDEX(K18:K38,MATCH(M16,J18:J38,0))</f>
        <v>#DIV/0!</v>
      </c>
      <c r="N17" s="20"/>
    </row>
    <row r="18" spans="1:14" ht="14.5">
      <c r="A18" s="7"/>
      <c r="B18" s="7" t="s">
        <v>18</v>
      </c>
      <c r="C18" s="7" t="s">
        <v>19</v>
      </c>
      <c r="D18" s="38"/>
      <c r="E18" s="38"/>
      <c r="F18" s="38"/>
      <c r="G18" s="41"/>
      <c r="H18" s="27" t="e">
        <v>#VALUE!</v>
      </c>
      <c r="I18" s="27" t="e">
        <v>#VALUE!</v>
      </c>
      <c r="J18" s="21" t="s">
        <v>27</v>
      </c>
      <c r="K18" s="20" t="e">
        <f>D10&amp;" "&amp;"to"&amp;" "&amp;D15</f>
        <v>#DIV/0!</v>
      </c>
      <c r="L18" s="30" t="e">
        <f>D10</f>
        <v>#DIV/0!</v>
      </c>
      <c r="M18" s="30" t="e">
        <f>D15</f>
        <v>#DIV/0!</v>
      </c>
      <c r="N18" s="20"/>
    </row>
    <row r="19" spans="1:14" ht="14.5">
      <c r="A19" s="5" t="s">
        <v>17</v>
      </c>
      <c r="B19" s="15" t="e">
        <f>I17</f>
        <v>#VALUE!</v>
      </c>
      <c r="C19" s="15" t="e">
        <f>I18</f>
        <v>#VALUE!</v>
      </c>
      <c r="D19" s="36"/>
      <c r="E19" s="36"/>
      <c r="F19" s="36"/>
      <c r="G19" s="42"/>
      <c r="H19" s="29" t="e">
        <v>#VALUE!</v>
      </c>
      <c r="I19" s="29" t="e">
        <v>#VALUE!</v>
      </c>
      <c r="J19" s="22" t="s">
        <v>28</v>
      </c>
      <c r="K19" s="20" t="e">
        <f>D10&amp;" "&amp;"to"&amp;" "&amp;D14</f>
        <v>#DIV/0!</v>
      </c>
      <c r="L19" s="30" t="e">
        <f>D10</f>
        <v>#DIV/0!</v>
      </c>
      <c r="M19" s="30" t="e">
        <f>D14</f>
        <v>#DIV/0!</v>
      </c>
      <c r="N19" s="20"/>
    </row>
    <row r="20" spans="1:14" ht="15" thickBot="1">
      <c r="A20" s="6" t="s">
        <v>20</v>
      </c>
      <c r="B20" s="16" t="e">
        <f>H17</f>
        <v>#VALUE!</v>
      </c>
      <c r="C20" s="16" t="e">
        <f>H18</f>
        <v>#VALUE!</v>
      </c>
      <c r="D20" s="36"/>
      <c r="E20" s="36"/>
      <c r="F20" s="36"/>
      <c r="G20" s="42"/>
      <c r="H20" s="29" t="e">
        <v>#VALUE!</v>
      </c>
      <c r="I20" s="29" t="e">
        <v>#VALUE!</v>
      </c>
      <c r="J20" s="22" t="s">
        <v>29</v>
      </c>
      <c r="K20" s="20" t="e">
        <f>D10&amp;" "&amp;"to"&amp;" "&amp;D13</f>
        <v>#DIV/0!</v>
      </c>
      <c r="L20" s="30" t="e">
        <f>D10</f>
        <v>#DIV/0!</v>
      </c>
      <c r="M20" s="30" t="e">
        <f>D13</f>
        <v>#DIV/0!</v>
      </c>
      <c r="N20" s="20"/>
    </row>
    <row r="21" spans="1:14" ht="14.5">
      <c r="A21" t="s">
        <v>21</v>
      </c>
      <c r="B21" s="10" t="e">
        <f>CORREL(D10:D15,E10:E15)</f>
        <v>#DIV/0!</v>
      </c>
      <c r="D21" s="37"/>
      <c r="E21" s="37"/>
      <c r="F21" s="37"/>
      <c r="G21" s="39"/>
      <c r="H21" s="24" t="e">
        <v>#VALUE!</v>
      </c>
      <c r="I21" s="24" t="e">
        <v>#VALUE!</v>
      </c>
      <c r="J21" s="21" t="s">
        <v>24</v>
      </c>
      <c r="K21" s="20" t="e">
        <f>D10&amp;" "&amp;"to"&amp;" "&amp;D12</f>
        <v>#DIV/0!</v>
      </c>
      <c r="L21" s="30" t="e">
        <f>D10</f>
        <v>#DIV/0!</v>
      </c>
      <c r="M21" s="30" t="e">
        <f>D12</f>
        <v>#DIV/0!</v>
      </c>
      <c r="N21" s="20"/>
    </row>
    <row r="22" spans="10:14" ht="14.5">
      <c r="J22" s="21" t="s">
        <v>33</v>
      </c>
      <c r="K22" s="20" t="e">
        <f>D12&amp;" "&amp;"to"&amp;" "&amp;D15</f>
        <v>#DIV/0!</v>
      </c>
      <c r="L22" s="30" t="e">
        <f>D12</f>
        <v>#DIV/0!</v>
      </c>
      <c r="M22" s="30" t="e">
        <f>D15</f>
        <v>#DIV/0!</v>
      </c>
      <c r="N22" s="20"/>
    </row>
    <row r="23" spans="1:14" ht="14.5">
      <c r="A23" s="45" t="s">
        <v>23</v>
      </c>
      <c r="B23" s="45"/>
      <c r="C23" s="4" t="str">
        <f>IF(ISERROR(M17),"NON-LINEAR","LINEAR")</f>
        <v>NON-LINEAR</v>
      </c>
      <c r="D23" t="str">
        <f>IF(ISERROR(M17),"",M17)</f>
        <v/>
      </c>
      <c r="E23" t="e">
        <f>IF(M16="ABCDEF","FULL RANGE TESTED","PARTIAL RANGE")</f>
        <v>#DIV/0!</v>
      </c>
      <c r="J23" s="21" t="s">
        <v>34</v>
      </c>
      <c r="K23" s="20" t="e">
        <f>D13&amp;" "&amp;"to"&amp;" "&amp;D15</f>
        <v>#DIV/0!</v>
      </c>
      <c r="L23" s="30" t="e">
        <f>D13</f>
        <v>#DIV/0!</v>
      </c>
      <c r="M23" s="30" t="e">
        <f>D15</f>
        <v>#DIV/0!</v>
      </c>
      <c r="N23" s="20"/>
    </row>
    <row r="24" spans="1:14" ht="14.5">
      <c r="A24" s="44" t="s">
        <v>47</v>
      </c>
      <c r="B24" s="44"/>
      <c r="C24" s="26" t="str">
        <f>B27&amp;" "&amp;"to"&amp;" "&amp;E27</f>
        <v>0 to 0</v>
      </c>
      <c r="D24" s="8" t="str">
        <f>IF(D5=0,"",D5)</f>
        <v/>
      </c>
      <c r="E24" s="8"/>
      <c r="F24" s="8"/>
      <c r="G24" s="8"/>
      <c r="H24" s="8"/>
      <c r="I24" s="8"/>
      <c r="J24" s="21" t="s">
        <v>35</v>
      </c>
      <c r="K24" s="20" t="e">
        <f>D10&amp;" "&amp;"to"&amp;" "&amp;D12</f>
        <v>#DIV/0!</v>
      </c>
      <c r="L24" s="30" t="e">
        <f>D10</f>
        <v>#DIV/0!</v>
      </c>
      <c r="M24" s="30" t="e">
        <f>D12</f>
        <v>#DIV/0!</v>
      </c>
      <c r="N24" s="20"/>
    </row>
    <row r="25" spans="1:14" ht="14.5">
      <c r="A25" s="8"/>
      <c r="B25" s="24" t="e">
        <f>INDEX(C25:C26,MATCH(H7,C25:C26,-1))</f>
        <v>#N/A</v>
      </c>
      <c r="C25" s="24" t="e">
        <f>INDEX(L18:L38,MATCH(M16,J18:J38,0))</f>
        <v>#DIV/0!</v>
      </c>
      <c r="D25" s="24" t="e">
        <f>INDEX(M18:M38,MATCH(M16,J18:J38,0))</f>
        <v>#DIV/0!</v>
      </c>
      <c r="E25" s="24" t="e">
        <f>INDEX(D25:D26,MATCH(J7,D25:D26,1))</f>
        <v>#N/A</v>
      </c>
      <c r="F25" s="24"/>
      <c r="G25" s="8"/>
      <c r="H25" s="8"/>
      <c r="I25" s="8"/>
      <c r="J25" s="21" t="s">
        <v>36</v>
      </c>
      <c r="K25" s="20" t="e">
        <f>D10&amp;" "&amp;"to"&amp;" "&amp;D13</f>
        <v>#DIV/0!</v>
      </c>
      <c r="L25" s="30" t="e">
        <f>D10</f>
        <v>#DIV/0!</v>
      </c>
      <c r="M25" s="30" t="e">
        <f>D13</f>
        <v>#DIV/0!</v>
      </c>
      <c r="N25" s="20"/>
    </row>
    <row r="26" spans="1:14" ht="14.5">
      <c r="A26" s="9"/>
      <c r="B26" s="27" t="e">
        <f>IF(H7+INDEX(I10:I15,MATCH(C25,D10:D15,0))&gt;=B25,B25,C25)</f>
        <v>#DIV/0!</v>
      </c>
      <c r="C26" s="28" t="e">
        <f>C25-INDEX(I10:I15,MATCH(C25,D10:D15,0))</f>
        <v>#DIV/0!</v>
      </c>
      <c r="D26" s="25" t="e">
        <f>D25+INDEX(I10:I15,MATCH(D25,D10:D15,0))</f>
        <v>#DIV/0!</v>
      </c>
      <c r="E26" s="24" t="e">
        <f>IF(J7-INDEX(I10:I15,MATCH(D25,D10:D15,0))&lt;=E25,E25,D25)</f>
        <v>#DIV/0!</v>
      </c>
      <c r="F26" s="24"/>
      <c r="G26" s="8"/>
      <c r="H26" s="8"/>
      <c r="I26" s="8"/>
      <c r="J26" s="21" t="s">
        <v>30</v>
      </c>
      <c r="K26" s="20" t="e">
        <f>D11&amp;" "&amp;"to"&amp;" "&amp;D15</f>
        <v>#DIV/0!</v>
      </c>
      <c r="L26" s="30" t="e">
        <f>D11</f>
        <v>#DIV/0!</v>
      </c>
      <c r="M26" s="30" t="e">
        <f>D15</f>
        <v>#DIV/0!</v>
      </c>
      <c r="N26" s="20"/>
    </row>
    <row r="27" spans="1:14" ht="14.5">
      <c r="A27" s="5"/>
      <c r="B27" s="29">
        <f>IF(ISERROR(B26),H7,B26)</f>
        <v>0</v>
      </c>
      <c r="C27" s="29"/>
      <c r="D27" s="24"/>
      <c r="E27" s="29">
        <f>IF(ISERROR(E26),J7,E26)</f>
        <v>0</v>
      </c>
      <c r="F27" s="24"/>
      <c r="G27" s="8"/>
      <c r="H27" s="8"/>
      <c r="I27" s="8"/>
      <c r="J27" s="21" t="s">
        <v>31</v>
      </c>
      <c r="K27" s="20" t="e">
        <f>D11&amp;" "&amp;"to"&amp;" "&amp;D14</f>
        <v>#DIV/0!</v>
      </c>
      <c r="L27" s="30" t="e">
        <f>D11</f>
        <v>#DIV/0!</v>
      </c>
      <c r="M27" s="30" t="e">
        <f>D14</f>
        <v>#DIV/0!</v>
      </c>
      <c r="N27" s="20"/>
    </row>
    <row r="28" spans="1:14" ht="14.5">
      <c r="A28" s="5"/>
      <c r="B28" s="29"/>
      <c r="C28" s="29"/>
      <c r="D28" s="24"/>
      <c r="E28" s="24"/>
      <c r="F28" s="24"/>
      <c r="G28" s="23" t="e">
        <f>B19</f>
        <v>#VALUE!</v>
      </c>
      <c r="H28" s="24">
        <v>0</v>
      </c>
      <c r="I28" s="8"/>
      <c r="J28" s="21" t="s">
        <v>25</v>
      </c>
      <c r="K28" s="20" t="e">
        <f>D11&amp;" "&amp;"to"&amp;" "&amp;D13</f>
        <v>#DIV/0!</v>
      </c>
      <c r="L28" s="30" t="e">
        <f>D11</f>
        <v>#DIV/0!</v>
      </c>
      <c r="M28" s="30" t="e">
        <f>D13</f>
        <v>#DIV/0!</v>
      </c>
      <c r="N28" s="20"/>
    </row>
    <row r="29" spans="1:14" ht="14.5">
      <c r="A29" s="5"/>
      <c r="B29" s="5"/>
      <c r="C29" s="5"/>
      <c r="D29" s="8"/>
      <c r="E29" s="8"/>
      <c r="F29" s="8"/>
      <c r="G29" s="25" t="e">
        <f>D10</f>
        <v>#DIV/0!</v>
      </c>
      <c r="H29" s="24">
        <f>E10</f>
        <v>0</v>
      </c>
      <c r="I29" s="8"/>
      <c r="J29" s="21" t="s">
        <v>40</v>
      </c>
      <c r="K29" s="20" t="e">
        <f>D10&amp;" "&amp;"to"&amp;" "&amp;D12</f>
        <v>#DIV/0!</v>
      </c>
      <c r="L29" s="30" t="e">
        <f>D10</f>
        <v>#DIV/0!</v>
      </c>
      <c r="M29" s="30" t="e">
        <f>D12</f>
        <v>#DIV/0!</v>
      </c>
      <c r="N29" s="20"/>
    </row>
    <row r="30" spans="1:14" ht="14.5">
      <c r="A30" s="5"/>
      <c r="B30" s="5"/>
      <c r="C30" s="5"/>
      <c r="D30" s="8"/>
      <c r="E30" s="8"/>
      <c r="F30" s="8"/>
      <c r="G30" s="24"/>
      <c r="H30" s="24"/>
      <c r="I30" s="8"/>
      <c r="J30" s="21" t="s">
        <v>32</v>
      </c>
      <c r="K30" s="20" t="e">
        <f>D12&amp;" "&amp;"to"&amp;" "&amp;D15</f>
        <v>#DIV/0!</v>
      </c>
      <c r="L30" s="30" t="e">
        <f>D12</f>
        <v>#DIV/0!</v>
      </c>
      <c r="M30" s="30" t="e">
        <f>D15</f>
        <v>#DIV/0!</v>
      </c>
      <c r="N30" s="20"/>
    </row>
    <row r="31" spans="1:14" ht="14.5">
      <c r="A31" s="5"/>
      <c r="B31" s="5"/>
      <c r="C31" s="5"/>
      <c r="D31" s="8"/>
      <c r="E31" s="8"/>
      <c r="F31" s="8"/>
      <c r="G31" s="25" t="e">
        <f>F10-I10</f>
        <v>#VALUE!</v>
      </c>
      <c r="H31" s="25" t="e">
        <f>F10+I10</f>
        <v>#VALUE!</v>
      </c>
      <c r="I31" s="8"/>
      <c r="J31" s="21" t="s">
        <v>26</v>
      </c>
      <c r="K31" s="20" t="e">
        <f>D12&amp;" "&amp;"to"&amp;" "&amp;D14</f>
        <v>#DIV/0!</v>
      </c>
      <c r="L31" s="30" t="e">
        <f>D12</f>
        <v>#DIV/0!</v>
      </c>
      <c r="M31" s="30" t="e">
        <f>D14</f>
        <v>#DIV/0!</v>
      </c>
      <c r="N31" s="20"/>
    </row>
    <row r="32" spans="1:14" ht="14.5">
      <c r="A32" s="5"/>
      <c r="B32" s="5"/>
      <c r="C32" s="5"/>
      <c r="D32" s="8"/>
      <c r="E32" s="8"/>
      <c r="F32" s="8"/>
      <c r="G32" s="25" t="e">
        <f>F11-I11</f>
        <v>#VALUE!</v>
      </c>
      <c r="H32" s="25" t="e">
        <f>F11+I11</f>
        <v>#VALUE!</v>
      </c>
      <c r="I32" s="8"/>
      <c r="J32" s="21" t="s">
        <v>36</v>
      </c>
      <c r="K32" s="20" t="e">
        <f>D10&amp;" "&amp;"to"&amp;" "&amp;D13</f>
        <v>#DIV/0!</v>
      </c>
      <c r="L32" s="30" t="e">
        <f>D10</f>
        <v>#DIV/0!</v>
      </c>
      <c r="M32" s="30" t="e">
        <f>D13</f>
        <v>#DIV/0!</v>
      </c>
      <c r="N32" s="20"/>
    </row>
    <row r="33" spans="1:14" ht="14.5">
      <c r="A33" s="8"/>
      <c r="B33" s="8"/>
      <c r="C33" s="8"/>
      <c r="D33" s="8"/>
      <c r="E33" s="8"/>
      <c r="F33" s="8"/>
      <c r="G33" s="25" t="e">
        <f>F12-I12</f>
        <v>#VALUE!</v>
      </c>
      <c r="H33" s="25" t="e">
        <f>F12+I12</f>
        <v>#VALUE!</v>
      </c>
      <c r="I33" s="8"/>
      <c r="J33" s="21" t="s">
        <v>37</v>
      </c>
      <c r="K33" s="20" t="e">
        <f>D13&amp;" "&amp;"to"&amp;" "&amp;D15</f>
        <v>#DIV/0!</v>
      </c>
      <c r="L33" s="30" t="e">
        <f>D13</f>
        <v>#DIV/0!</v>
      </c>
      <c r="M33" s="30" t="e">
        <f>D15</f>
        <v>#DIV/0!</v>
      </c>
      <c r="N33" s="20"/>
    </row>
    <row r="34" spans="7:14" ht="14.5">
      <c r="G34" s="25" t="e">
        <f>F13-I13</f>
        <v>#VALUE!</v>
      </c>
      <c r="H34" s="25" t="e">
        <f>F13+I13</f>
        <v>#VALUE!</v>
      </c>
      <c r="J34" s="21" t="s">
        <v>38</v>
      </c>
      <c r="K34" s="20" t="e">
        <f>D13&amp;" "&amp;"to"&amp;" "&amp;D15</f>
        <v>#DIV/0!</v>
      </c>
      <c r="L34" s="30" t="e">
        <f>D13</f>
        <v>#DIV/0!</v>
      </c>
      <c r="M34" s="30" t="e">
        <f>D15</f>
        <v>#DIV/0!</v>
      </c>
      <c r="N34" s="20"/>
    </row>
    <row r="35" spans="7:14" ht="14.5">
      <c r="G35" s="25" t="e">
        <f>F14-I14</f>
        <v>#VALUE!</v>
      </c>
      <c r="H35" s="25" t="e">
        <f>F14+I14</f>
        <v>#VALUE!</v>
      </c>
      <c r="J35" s="21" t="s">
        <v>39</v>
      </c>
      <c r="K35" s="20" t="e">
        <f>D13&amp;" "&amp;"to"&amp;" "&amp;D15</f>
        <v>#DIV/0!</v>
      </c>
      <c r="L35" s="30" t="e">
        <f>D13</f>
        <v>#DIV/0!</v>
      </c>
      <c r="M35" s="30" t="e">
        <f>D15</f>
        <v>#DIV/0!</v>
      </c>
      <c r="N35" s="20"/>
    </row>
    <row r="36" spans="7:14" ht="14.5">
      <c r="G36" s="25" t="e">
        <f>F15-I15</f>
        <v>#VALUE!</v>
      </c>
      <c r="H36" s="25" t="e">
        <f>F15+I15</f>
        <v>#VALUE!</v>
      </c>
      <c r="J36" s="21" t="s">
        <v>41</v>
      </c>
      <c r="K36" s="20" t="e">
        <f>D10&amp;" "&amp;"to"&amp;" "&amp;D12</f>
        <v>#DIV/0!</v>
      </c>
      <c r="L36" s="30" t="e">
        <f>D10</f>
        <v>#DIV/0!</v>
      </c>
      <c r="M36" s="30" t="e">
        <f>D12</f>
        <v>#DIV/0!</v>
      </c>
      <c r="N36" s="20"/>
    </row>
    <row r="37" spans="10:14" ht="14.5">
      <c r="J37" s="21" t="s">
        <v>42</v>
      </c>
      <c r="K37" s="20" t="e">
        <f>D11&amp;" "&amp;"to"&amp;" "&amp;D13</f>
        <v>#DIV/0!</v>
      </c>
      <c r="L37" s="30" t="e">
        <f>D11</f>
        <v>#DIV/0!</v>
      </c>
      <c r="M37" s="30" t="e">
        <f>D13</f>
        <v>#DIV/0!</v>
      </c>
      <c r="N37" s="20"/>
    </row>
    <row r="38" spans="10:14" ht="14.5">
      <c r="J38" s="21" t="s">
        <v>43</v>
      </c>
      <c r="K38" s="20" t="e">
        <f>D12&amp;" "&amp;"to"&amp;" "&amp;D14</f>
        <v>#DIV/0!</v>
      </c>
      <c r="L38" s="30" t="e">
        <f>D12</f>
        <v>#DIV/0!</v>
      </c>
      <c r="M38" s="30" t="e">
        <f>D14</f>
        <v>#DIV/0!</v>
      </c>
      <c r="N38" s="20"/>
    </row>
    <row r="39" spans="10:14" ht="14.5">
      <c r="J39" s="20"/>
      <c r="K39" s="20"/>
      <c r="L39" s="20"/>
      <c r="M39" s="20"/>
      <c r="N39" s="20"/>
    </row>
  </sheetData>
  <sheetProtection algorithmName="SHA-512" hashValue="1/o2SkVaC/VIXRoJzsRRbwvSigX+OXFrvI/aQpwJbg32b6j+7nb/9qp7XkfzX0xAeRzaafkwAkqRkQSL0Nn5og==" saltValue="B6niplGYmDexCw0nHRQcTg==" spinCount="100000" sheet="1" objects="1" scenarios="1" selectLockedCells="1"/>
  <mergeCells count="16">
    <mergeCell ref="A8:D8"/>
    <mergeCell ref="A3:C3"/>
    <mergeCell ref="A4:C4"/>
    <mergeCell ref="I4:L4"/>
    <mergeCell ref="D3:H3"/>
    <mergeCell ref="D4:H4"/>
    <mergeCell ref="J3:L3"/>
    <mergeCell ref="A24:B24"/>
    <mergeCell ref="A23:B23"/>
    <mergeCell ref="K15:L15"/>
    <mergeCell ref="K9:L9"/>
    <mergeCell ref="K10:L10"/>
    <mergeCell ref="K11:L11"/>
    <mergeCell ref="K12:L12"/>
    <mergeCell ref="K13:L13"/>
    <mergeCell ref="K14:L14"/>
  </mergeCells>
  <conditionalFormatting sqref="K10:K15">
    <cfRule type="cellIs" priority="8" dxfId="1" operator="equal" stopIfTrue="1">
      <formula>"Unacceptable"</formula>
    </cfRule>
    <cfRule type="cellIs" priority="9" dxfId="0" operator="equal" stopIfTrue="1">
      <formula>"Acceptable"</formula>
    </cfRule>
  </conditionalFormatting>
  <conditionalFormatting sqref="C23">
    <cfRule type="cellIs" priority="4" dxfId="1" operator="equal" stopIfTrue="1">
      <formula>"NON-LINEAR"</formula>
    </cfRule>
    <cfRule type="cellIs" priority="5" dxfId="0" operator="equal" stopIfTrue="1">
      <formula>"LINEAR"</formula>
    </cfRule>
  </conditionalFormatting>
  <conditionalFormatting sqref="D23">
    <cfRule type="colorScale" priority="3">
      <colorScale>
        <cfvo type="min" val="0"/>
        <cfvo type="max" val="0"/>
        <color rgb="FFFF7128"/>
        <color rgb="FFFFEF9C"/>
      </colorScale>
    </cfRule>
  </conditionalFormatting>
  <conditionalFormatting sqref="E23">
    <cfRule type="cellIs" priority="1" dxfId="1" operator="equal" stopIfTrue="1">
      <formula>"PARTIAL RANGE"</formula>
    </cfRule>
    <cfRule type="cellIs" priority="2" dxfId="0" operator="equal" stopIfTrue="1">
      <formula>"FULL RANGE TESTED"</formula>
    </cfRule>
  </conditionalFormatting>
  <pageMargins left="0.7" right="0.7" top="0.75" bottom="0.75" header="0.3" footer="0.3"/>
  <pageSetup orientation="landscape" scale="8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A25"/>
  <sheetViews>
    <sheetView workbookViewId="0" topLeftCell="A1">
      <selection pane="topLeft" activeCell="A22" sqref="A22"/>
    </sheetView>
  </sheetViews>
  <sheetFormatPr defaultRowHeight="15"/>
  <sheetData>
    <row r="1" spans="1:1" ht="14.5">
      <c r="A1" s="43" t="s">
        <v>50</v>
      </c>
    </row>
    <row r="2" spans="1:1" ht="14.5">
      <c r="A2" s="43" t="s">
        <v>64</v>
      </c>
    </row>
    <row r="3" spans="1:1" ht="14.5">
      <c r="A3" s="43" t="s">
        <v>50</v>
      </c>
    </row>
    <row r="4" spans="1:1" ht="14.5">
      <c r="A4" s="43" t="s">
        <v>51</v>
      </c>
    </row>
    <row r="25" spans="1:1" ht="14.5">
      <c r="A25" s="20" t="s">
        <v>49</v>
      </c>
    </row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Linearity</vt:lpstr>
      <vt:lpstr>Sheet1</vt:lpstr>
    </vt:vector>
  </TitlesOfParts>
  <Template/>
  <Manager/>
  <Company>JHMI Department of Pathology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MSWARTZ4</dc:creator>
  <cp:keywords/>
  <dc:description/>
  <cp:lastModifiedBy>Anne Leach</cp:lastModifiedBy>
  <cp:lastPrinted>2010-03-22T18:04:18Z</cp:lastPrinted>
  <dcterms:created xsi:type="dcterms:W3CDTF">2008-11-14T19:53:16Z</dcterms:created>
  <dcterms:modified xsi:type="dcterms:W3CDTF">2023-08-02T16:38:38Z</dcterms:modified>
  <cp:category/>
</cp:coreProperties>
</file>